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Fraser Nimmo\Documents\Shared Documents\Fraser Nimmo\My Documents\MBO UK LTD\Customer Sevice\2023\2024\"/>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0" yWindow="0" windowWidth="15360" windowHeight="775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D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D4" i="5"/>
  <c r="E4" i="5"/>
  <c r="V6" i="5"/>
  <c r="E6" i="5"/>
  <c r="X6" i="5" s="1"/>
  <c r="V7" i="5"/>
  <c r="E7" i="5"/>
  <c r="X7" i="5" s="1"/>
  <c r="V8" i="5"/>
  <c r="E8"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V25" i="5"/>
  <c r="E25" i="5"/>
  <c r="X25" i="5" s="1"/>
  <c r="V26" i="5"/>
  <c r="E26" i="5"/>
  <c r="X26" i="5" s="1"/>
  <c r="V27" i="5"/>
  <c r="E27" i="5"/>
  <c r="X27" i="5" s="1"/>
  <c r="V28" i="5"/>
  <c r="E28" i="5"/>
  <c r="X28" i="5" s="1"/>
  <c r="V29" i="5"/>
  <c r="E29" i="5"/>
  <c r="X29" i="5" s="1"/>
  <c r="V30" i="5"/>
  <c r="E30" i="5"/>
  <c r="X30" i="5" s="1"/>
  <c r="V31" i="5"/>
  <c r="E31" i="5"/>
  <c r="X31" i="5" s="1"/>
  <c r="V32" i="5"/>
  <c r="E32" i="5"/>
  <c r="V33" i="5"/>
  <c r="E33" i="5"/>
  <c r="X33" i="5" s="1"/>
  <c r="V34" i="5"/>
  <c r="E34" i="5"/>
  <c r="X34" i="5" s="1"/>
  <c r="V35" i="5"/>
  <c r="E35" i="5"/>
  <c r="X35" i="5" s="1"/>
  <c r="V36" i="5"/>
  <c r="E36" i="5"/>
  <c r="X36" i="5" s="1"/>
  <c r="V37" i="5"/>
  <c r="E37" i="5"/>
  <c r="X37" i="5" s="1"/>
  <c r="V38" i="5"/>
  <c r="E38" i="5"/>
  <c r="X38" i="5" s="1"/>
  <c r="V39" i="5"/>
  <c r="E39" i="5"/>
  <c r="X39" i="5" s="1"/>
  <c r="V40" i="5"/>
  <c r="E40" i="5"/>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V53" i="5"/>
  <c r="E53" i="5"/>
  <c r="V54" i="5"/>
  <c r="E54" i="5"/>
  <c r="X54" i="5" s="1"/>
  <c r="V55" i="5"/>
  <c r="E55" i="5"/>
  <c r="X55" i="5" s="1"/>
  <c r="V56" i="5"/>
  <c r="E56" i="5"/>
  <c r="X56" i="5" s="1"/>
  <c r="V57" i="5"/>
  <c r="E57" i="5"/>
  <c r="X57" i="5" s="1"/>
  <c r="V58" i="5"/>
  <c r="E58" i="5"/>
  <c r="X58" i="5" s="1"/>
  <c r="V59" i="5"/>
  <c r="E59" i="5"/>
  <c r="X59" i="5" s="1"/>
  <c r="V60" i="5"/>
  <c r="E60" i="5"/>
  <c r="V61" i="5"/>
  <c r="E61" i="5"/>
  <c r="X61" i="5" s="1"/>
  <c r="V62" i="5"/>
  <c r="E62" i="5"/>
  <c r="X62" i="5" s="1"/>
  <c r="V63" i="5"/>
  <c r="E63" i="5"/>
  <c r="X63" i="5" s="1"/>
  <c r="V64" i="5"/>
  <c r="E64" i="5"/>
  <c r="X64" i="5" s="1"/>
  <c r="V65" i="5"/>
  <c r="E65" i="5"/>
  <c r="X65" i="5" s="1"/>
  <c r="V66" i="5"/>
  <c r="E66" i="5"/>
  <c r="X66" i="5" s="1"/>
  <c r="V67" i="5"/>
  <c r="E67" i="5"/>
  <c r="X67" i="5" s="1"/>
  <c r="V68" i="5"/>
  <c r="E68" i="5"/>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V81" i="5"/>
  <c r="E81" i="5"/>
  <c r="X81" i="5" s="1"/>
  <c r="V82" i="5"/>
  <c r="E82" i="5"/>
  <c r="X82" i="5" s="1"/>
  <c r="V83" i="5"/>
  <c r="E83" i="5"/>
  <c r="X83" i="5" s="1"/>
  <c r="V84" i="5"/>
  <c r="E84" i="5"/>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V367" i="5"/>
  <c r="E367" i="5"/>
  <c r="X367" i="5" s="1"/>
  <c r="V368" i="5"/>
  <c r="E368" i="5"/>
  <c r="X368" i="5" s="1"/>
  <c r="V369" i="5"/>
  <c r="E369" i="5"/>
  <c r="X369" i="5" s="1"/>
  <c r="V370" i="5"/>
  <c r="E370" i="5"/>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V399" i="5"/>
  <c r="E399" i="5"/>
  <c r="X399" i="5" s="1"/>
  <c r="V400" i="5"/>
  <c r="E400" i="5"/>
  <c r="X400" i="5" s="1"/>
  <c r="V401" i="5"/>
  <c r="E401" i="5"/>
  <c r="X401" i="5" s="1"/>
  <c r="V402" i="5"/>
  <c r="E402" i="5"/>
  <c r="X402" i="5" s="1"/>
  <c r="V403" i="5"/>
  <c r="E403" i="5"/>
  <c r="X403" i="5" s="1"/>
  <c r="V404" i="5"/>
  <c r="E404" i="5"/>
  <c r="V405" i="5"/>
  <c r="E405" i="5"/>
  <c r="X405" i="5" s="1"/>
  <c r="V406" i="5"/>
  <c r="E406" i="5"/>
  <c r="X406" i="5" s="1"/>
  <c r="V407" i="5"/>
  <c r="E407" i="5"/>
  <c r="X407" i="5" s="1"/>
  <c r="V408" i="5"/>
  <c r="E408" i="5"/>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V421" i="5"/>
  <c r="E421" i="5"/>
  <c r="X421" i="5" s="1"/>
  <c r="V422" i="5"/>
  <c r="E422" i="5"/>
  <c r="V423" i="5"/>
  <c r="E423" i="5"/>
  <c r="X423" i="5" s="1"/>
  <c r="V424" i="5"/>
  <c r="E424" i="5"/>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V477" i="5"/>
  <c r="E477" i="5"/>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V493" i="5"/>
  <c r="E493" i="5"/>
  <c r="X493" i="5" s="1"/>
  <c r="V494" i="5"/>
  <c r="E494" i="5"/>
  <c r="V495" i="5"/>
  <c r="E495" i="5"/>
  <c r="X495" i="5" s="1"/>
  <c r="V496" i="5"/>
  <c r="E496" i="5"/>
  <c r="X496" i="5" s="1"/>
  <c r="V497" i="5"/>
  <c r="E497" i="5"/>
  <c r="V498" i="5"/>
  <c r="E498" i="5"/>
  <c r="X498" i="5" s="1"/>
  <c r="V499" i="5"/>
  <c r="E499" i="5"/>
  <c r="X499" i="5" s="1"/>
  <c r="V500" i="5"/>
  <c r="E500" i="5"/>
  <c r="X500" i="5" s="1"/>
  <c r="V501" i="5"/>
  <c r="E501" i="5"/>
  <c r="X501" i="5" s="1"/>
  <c r="V502" i="5"/>
  <c r="E502" i="5"/>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V527" i="5"/>
  <c r="E527" i="5"/>
  <c r="X527" i="5" s="1"/>
  <c r="V528" i="5"/>
  <c r="E528" i="5"/>
  <c r="X528" i="5" s="1"/>
  <c r="V529" i="5"/>
  <c r="E529" i="5"/>
  <c r="X529" i="5" s="1"/>
  <c r="V530" i="5"/>
  <c r="E530" i="5"/>
  <c r="X530" i="5" s="1"/>
  <c r="V531" i="5"/>
  <c r="E531" i="5"/>
  <c r="X531" i="5" s="1"/>
  <c r="V532" i="5"/>
  <c r="E532" i="5"/>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V549" i="5"/>
  <c r="E549" i="5"/>
  <c r="X549" i="5" s="1"/>
  <c r="V550" i="5"/>
  <c r="E550" i="5"/>
  <c r="X550" i="5" s="1"/>
  <c r="V551" i="5"/>
  <c r="E551" i="5"/>
  <c r="X551" i="5" s="1"/>
  <c r="V552" i="5"/>
  <c r="E552" i="5"/>
  <c r="X552" i="5" s="1"/>
  <c r="V553" i="5"/>
  <c r="E553" i="5"/>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V563" i="5"/>
  <c r="E563" i="5"/>
  <c r="X563" i="5" s="1"/>
  <c r="V564" i="5"/>
  <c r="E564" i="5"/>
  <c r="X564" i="5" s="1"/>
  <c r="V565" i="5"/>
  <c r="E565" i="5"/>
  <c r="X565" i="5" s="1"/>
  <c r="V566" i="5"/>
  <c r="E566" i="5"/>
  <c r="V567" i="5"/>
  <c r="E567" i="5"/>
  <c r="X567" i="5" s="1"/>
  <c r="V568" i="5"/>
  <c r="E568" i="5"/>
  <c r="X568" i="5" s="1"/>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X578" i="5" s="1"/>
  <c r="V579" i="5"/>
  <c r="E579" i="5"/>
  <c r="X579" i="5" s="1"/>
  <c r="V580" i="5"/>
  <c r="E580" i="5"/>
  <c r="X580" i="5" s="1"/>
  <c r="V581" i="5"/>
  <c r="E581" i="5"/>
  <c r="X581" i="5" s="1"/>
  <c r="V582" i="5"/>
  <c r="E582" i="5"/>
  <c r="V583" i="5"/>
  <c r="E583" i="5"/>
  <c r="X583" i="5" s="1"/>
  <c r="V584" i="5"/>
  <c r="E584" i="5"/>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V597" i="5"/>
  <c r="E597" i="5"/>
  <c r="X597" i="5" s="1"/>
  <c r="V598" i="5"/>
  <c r="E598" i="5"/>
  <c r="V599" i="5"/>
  <c r="E599" i="5"/>
  <c r="X599" i="5" s="1"/>
  <c r="V600" i="5"/>
  <c r="E600" i="5"/>
  <c r="X600" i="5" s="1"/>
  <c r="V601" i="5"/>
  <c r="E601" i="5"/>
  <c r="X601" i="5" s="1"/>
  <c r="V602" i="5"/>
  <c r="E602" i="5"/>
  <c r="X602" i="5" s="1"/>
  <c r="V603" i="5"/>
  <c r="E603" i="5"/>
  <c r="X603" i="5" s="1"/>
  <c r="V604" i="5"/>
  <c r="E604" i="5"/>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V615" i="5"/>
  <c r="E615" i="5"/>
  <c r="X615" i="5" s="1"/>
  <c r="V616" i="5"/>
  <c r="E616" i="5"/>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V629" i="5"/>
  <c r="E629" i="5"/>
  <c r="X629" i="5" s="1"/>
  <c r="V630" i="5"/>
  <c r="E630" i="5"/>
  <c r="X630" i="5" s="1"/>
  <c r="V631" i="5"/>
  <c r="E631" i="5"/>
  <c r="X631" i="5" s="1"/>
  <c r="V632" i="5"/>
  <c r="E632" i="5"/>
  <c r="X632" i="5" s="1"/>
  <c r="V633" i="5"/>
  <c r="E633" i="5"/>
  <c r="X633" i="5" s="1"/>
  <c r="V634" i="5"/>
  <c r="E634" i="5"/>
  <c r="X634" i="5" s="1"/>
  <c r="V635" i="5"/>
  <c r="E635" i="5"/>
  <c r="X635" i="5" s="1"/>
  <c r="V636" i="5"/>
  <c r="E636" i="5"/>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X665" i="5" s="1"/>
  <c r="V666" i="5"/>
  <c r="E666" i="5"/>
  <c r="X666" i="5" s="1"/>
  <c r="V667" i="5"/>
  <c r="E667" i="5"/>
  <c r="X667" i="5" s="1"/>
  <c r="V668" i="5"/>
  <c r="E668" i="5"/>
  <c r="X668" i="5" s="1"/>
  <c r="V669" i="5"/>
  <c r="E669" i="5"/>
  <c r="V670" i="5"/>
  <c r="E670" i="5"/>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V741" i="5"/>
  <c r="E741" i="5"/>
  <c r="X741" i="5" s="1"/>
  <c r="V742" i="5"/>
  <c r="E742" i="5"/>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V789" i="5"/>
  <c r="E789" i="5"/>
  <c r="X789" i="5" s="1"/>
  <c r="V790" i="5"/>
  <c r="E790" i="5"/>
  <c r="X790" i="5" s="1"/>
  <c r="V791" i="5"/>
  <c r="E791" i="5"/>
  <c r="X791" i="5" s="1"/>
  <c r="V792" i="5"/>
  <c r="E792" i="5"/>
  <c r="X792" i="5" s="1"/>
  <c r="V793" i="5"/>
  <c r="E793" i="5"/>
  <c r="X793" i="5" s="1"/>
  <c r="V794" i="5"/>
  <c r="E794" i="5"/>
  <c r="X794" i="5" s="1"/>
  <c r="V795" i="5"/>
  <c r="E795" i="5"/>
  <c r="X795" i="5" s="1"/>
  <c r="V796" i="5"/>
  <c r="E796" i="5"/>
  <c r="V797" i="5"/>
  <c r="E797" i="5"/>
  <c r="X797" i="5" s="1"/>
  <c r="V798" i="5"/>
  <c r="E798" i="5"/>
  <c r="X798" i="5" s="1"/>
  <c r="V799" i="5"/>
  <c r="E799" i="5"/>
  <c r="X799" i="5" s="1"/>
  <c r="V800" i="5"/>
  <c r="E800" i="5"/>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V812" i="5"/>
  <c r="E812" i="5"/>
  <c r="X812" i="5" s="1"/>
  <c r="V813" i="5"/>
  <c r="E813" i="5"/>
  <c r="X813" i="5" s="1"/>
  <c r="V814" i="5"/>
  <c r="E814" i="5"/>
  <c r="X814" i="5" s="1"/>
  <c r="V815" i="5"/>
  <c r="E815" i="5"/>
  <c r="X815" i="5" s="1"/>
  <c r="V816" i="5"/>
  <c r="E816" i="5"/>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V829" i="5"/>
  <c r="E829" i="5"/>
  <c r="X829" i="5" s="1"/>
  <c r="V830" i="5"/>
  <c r="E830" i="5"/>
  <c r="X830" i="5" s="1"/>
  <c r="V831" i="5"/>
  <c r="E831" i="5"/>
  <c r="X831" i="5" s="1"/>
  <c r="V832" i="5"/>
  <c r="E832" i="5"/>
  <c r="X832" i="5" s="1"/>
  <c r="V833" i="5"/>
  <c r="E833" i="5"/>
  <c r="X833" i="5" s="1"/>
  <c r="V834" i="5"/>
  <c r="E834" i="5"/>
  <c r="X834" i="5" s="1"/>
  <c r="V835" i="5"/>
  <c r="E835" i="5"/>
  <c r="X835" i="5" s="1"/>
  <c r="V836" i="5"/>
  <c r="E836" i="5"/>
  <c r="V837" i="5"/>
  <c r="E837" i="5"/>
  <c r="X837" i="5" s="1"/>
  <c r="V838" i="5"/>
  <c r="E838" i="5"/>
  <c r="X838" i="5" s="1"/>
  <c r="V839" i="5"/>
  <c r="E839" i="5"/>
  <c r="X839" i="5" s="1"/>
  <c r="V840" i="5"/>
  <c r="E840" i="5"/>
  <c r="X840" i="5" s="1"/>
  <c r="V841" i="5"/>
  <c r="E841" i="5"/>
  <c r="X841" i="5" s="1"/>
  <c r="V842" i="5"/>
  <c r="E842" i="5"/>
  <c r="V843" i="5"/>
  <c r="E843" i="5"/>
  <c r="X843" i="5" s="1"/>
  <c r="V844" i="5"/>
  <c r="E844" i="5"/>
  <c r="X844" i="5" s="1"/>
  <c r="V845" i="5"/>
  <c r="E845" i="5"/>
  <c r="X845" i="5" s="1"/>
  <c r="V846" i="5"/>
  <c r="E846" i="5"/>
  <c r="X846" i="5" s="1"/>
  <c r="V847" i="5"/>
  <c r="E847" i="5"/>
  <c r="X847" i="5" s="1"/>
  <c r="V848" i="5"/>
  <c r="E848" i="5"/>
  <c r="X848" i="5" s="1"/>
  <c r="V849" i="5"/>
  <c r="E849" i="5"/>
  <c r="X849" i="5" s="1"/>
  <c r="V850" i="5"/>
  <c r="E850" i="5"/>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X869" i="5" s="1"/>
  <c r="V870" i="5"/>
  <c r="E870" i="5"/>
  <c r="V871" i="5"/>
  <c r="E871" i="5"/>
  <c r="X871" i="5" s="1"/>
  <c r="V872" i="5"/>
  <c r="E872" i="5"/>
  <c r="X872" i="5" s="1"/>
  <c r="V873" i="5"/>
  <c r="E873" i="5"/>
  <c r="X873" i="5" s="1"/>
  <c r="V874" i="5"/>
  <c r="E874" i="5"/>
  <c r="X874" i="5" s="1"/>
  <c r="V875" i="5"/>
  <c r="E875" i="5"/>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V919" i="5"/>
  <c r="E919" i="5"/>
  <c r="X919" i="5" s="1"/>
  <c r="V920" i="5"/>
  <c r="E920" i="5"/>
  <c r="X920" i="5" s="1"/>
  <c r="V921" i="5"/>
  <c r="E921" i="5"/>
  <c r="X921" i="5" s="1"/>
  <c r="V922" i="5"/>
  <c r="E922" i="5"/>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X951" i="5" s="1"/>
  <c r="V952" i="5"/>
  <c r="E952" i="5"/>
  <c r="X952" i="5" s="1"/>
  <c r="V953" i="5"/>
  <c r="E953" i="5"/>
  <c r="X953" i="5" s="1"/>
  <c r="V954" i="5"/>
  <c r="E954" i="5"/>
  <c r="V955" i="5"/>
  <c r="E955" i="5"/>
  <c r="X955" i="5" s="1"/>
  <c r="V956" i="5"/>
  <c r="E956" i="5"/>
  <c r="X956" i="5" s="1"/>
  <c r="V957" i="5"/>
  <c r="E957" i="5"/>
  <c r="X957" i="5" s="1"/>
  <c r="V958" i="5"/>
  <c r="E958" i="5"/>
  <c r="X958" i="5" s="1"/>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X968" i="5" s="1"/>
  <c r="V969" i="5"/>
  <c r="E969" i="5"/>
  <c r="X969" i="5" s="1"/>
  <c r="V970" i="5"/>
  <c r="E970" i="5"/>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V983" i="5"/>
  <c r="E983" i="5"/>
  <c r="X983" i="5" s="1"/>
  <c r="V984" i="5"/>
  <c r="E984" i="5"/>
  <c r="X984" i="5" s="1"/>
  <c r="V985" i="5"/>
  <c r="E985" i="5"/>
  <c r="X985" i="5" s="1"/>
  <c r="V986" i="5"/>
  <c r="E986" i="5"/>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V1011" i="5"/>
  <c r="E1011" i="5"/>
  <c r="X1011" i="5" s="1"/>
  <c r="V1012" i="5"/>
  <c r="E1012" i="5"/>
  <c r="X1012" i="5" s="1"/>
  <c r="V1013" i="5"/>
  <c r="E1013" i="5"/>
  <c r="X1013" i="5" s="1"/>
  <c r="V1014" i="5"/>
  <c r="E1014" i="5"/>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V1067" i="5"/>
  <c r="E1067" i="5"/>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V1095" i="5"/>
  <c r="E1095" i="5"/>
  <c r="X1095" i="5" s="1"/>
  <c r="V1096" i="5"/>
  <c r="E1096" i="5"/>
  <c r="X1096" i="5" s="1"/>
  <c r="V1097" i="5"/>
  <c r="E1097" i="5"/>
  <c r="X1097" i="5" s="1"/>
  <c r="V1098" i="5"/>
  <c r="E1098" i="5"/>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V1127" i="5"/>
  <c r="E1127" i="5"/>
  <c r="X1127" i="5" s="1"/>
  <c r="V1128" i="5"/>
  <c r="E1128" i="5"/>
  <c r="X1128" i="5" s="1"/>
  <c r="V1129" i="5"/>
  <c r="E1129" i="5"/>
  <c r="X1129" i="5" s="1"/>
  <c r="V1130" i="5"/>
  <c r="E1130" i="5"/>
  <c r="V1131" i="5"/>
  <c r="E1131" i="5"/>
  <c r="V1132" i="5"/>
  <c r="E1132" i="5"/>
  <c r="X1132" i="5" s="1"/>
  <c r="V1133" i="5"/>
  <c r="E1133" i="5"/>
  <c r="X1133" i="5" s="1"/>
  <c r="V1134" i="5"/>
  <c r="E1134" i="5"/>
  <c r="X1134" i="5" s="1"/>
  <c r="V1135" i="5"/>
  <c r="E1135" i="5"/>
  <c r="X1135" i="5" s="1"/>
  <c r="V1136" i="5"/>
  <c r="E1136" i="5"/>
  <c r="V1137" i="5"/>
  <c r="E1137" i="5"/>
  <c r="X1137" i="5" s="1"/>
  <c r="V1138" i="5"/>
  <c r="E1138" i="5"/>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V1195" i="5"/>
  <c r="E1195" i="5"/>
  <c r="V1196" i="5"/>
  <c r="E1196" i="5"/>
  <c r="X1196" i="5" s="1"/>
  <c r="V1197" i="5"/>
  <c r="E1197" i="5"/>
  <c r="X1197" i="5" s="1"/>
  <c r="V1198" i="5"/>
  <c r="E1198" i="5"/>
  <c r="X1198" i="5" s="1"/>
  <c r="V1199" i="5"/>
  <c r="E1199" i="5"/>
  <c r="X1199" i="5" s="1"/>
  <c r="V1200" i="5"/>
  <c r="E1200" i="5"/>
  <c r="V1201" i="5"/>
  <c r="E1201" i="5"/>
  <c r="X1201" i="5" s="1"/>
  <c r="V1202" i="5"/>
  <c r="E1202" i="5"/>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X1216" i="5" s="1"/>
  <c r="V1217" i="5"/>
  <c r="E1217" i="5"/>
  <c r="X1217" i="5" s="1"/>
  <c r="V1218" i="5"/>
  <c r="E1218" i="5"/>
  <c r="V1219" i="5"/>
  <c r="E1219" i="5"/>
  <c r="X1219" i="5" s="1"/>
  <c r="V1220" i="5"/>
  <c r="E1220" i="5"/>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V1260" i="5"/>
  <c r="E1260" i="5"/>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V1269" i="5"/>
  <c r="E1269" i="5"/>
  <c r="X1269" i="5" s="1"/>
  <c r="V1270" i="5"/>
  <c r="E1270" i="5"/>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V1285" i="5"/>
  <c r="E1285" i="5"/>
  <c r="X1285" i="5" s="1"/>
  <c r="V1286" i="5"/>
  <c r="E1286" i="5"/>
  <c r="X1286" i="5" s="1"/>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V1313" i="5"/>
  <c r="E1313" i="5"/>
  <c r="X1313" i="5" s="1"/>
  <c r="V1314" i="5"/>
  <c r="E1314" i="5"/>
  <c r="V1315" i="5"/>
  <c r="E1315" i="5"/>
  <c r="X1315" i="5" s="1"/>
  <c r="V1316" i="5"/>
  <c r="E1316" i="5"/>
  <c r="V1317" i="5"/>
  <c r="E1317" i="5"/>
  <c r="X1317" i="5" s="1"/>
  <c r="V1318" i="5"/>
  <c r="E1318" i="5"/>
  <c r="X1318" i="5" s="1"/>
  <c r="V1319" i="5"/>
  <c r="E1319" i="5"/>
  <c r="X1319" i="5" s="1"/>
  <c r="V1320" i="5"/>
  <c r="E1320" i="5"/>
  <c r="X1320" i="5" s="1"/>
  <c r="V1321" i="5"/>
  <c r="E1321" i="5"/>
  <c r="X1321" i="5" s="1"/>
  <c r="V1322" i="5"/>
  <c r="E1322" i="5"/>
  <c r="X1322" i="5" s="1"/>
  <c r="V1323" i="5"/>
  <c r="E1323" i="5"/>
  <c r="V1324" i="5"/>
  <c r="E1324" i="5"/>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V1345" i="5"/>
  <c r="E1345" i="5"/>
  <c r="X1345" i="5" s="1"/>
  <c r="V1346" i="5"/>
  <c r="E1346" i="5"/>
  <c r="X1346" i="5" s="1"/>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V1355" i="5"/>
  <c r="E1355" i="5"/>
  <c r="X1355" i="5" s="1"/>
  <c r="V1356" i="5"/>
  <c r="E1356" i="5"/>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V1395" i="5"/>
  <c r="E1395" i="5"/>
  <c r="X1395" i="5" s="1"/>
  <c r="V1396" i="5"/>
  <c r="E1396" i="5"/>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X1416" i="5" s="1"/>
  <c r="V1417" i="5"/>
  <c r="E1417" i="5"/>
  <c r="X1417" i="5" s="1"/>
  <c r="V1418" i="5"/>
  <c r="E1418" i="5"/>
  <c r="V1419" i="5"/>
  <c r="E1419" i="5"/>
  <c r="X1419" i="5" s="1"/>
  <c r="V1420" i="5"/>
  <c r="E1420" i="5"/>
  <c r="X1420" i="5" s="1"/>
  <c r="V1421" i="5"/>
  <c r="E1421" i="5"/>
  <c r="X1421" i="5" s="1"/>
  <c r="V1422" i="5"/>
  <c r="E1422" i="5"/>
  <c r="X1422" i="5" s="1"/>
  <c r="V1423" i="5"/>
  <c r="E1423" i="5"/>
  <c r="V1424" i="5"/>
  <c r="E1424" i="5"/>
  <c r="V1425" i="5"/>
  <c r="E1425" i="5"/>
  <c r="X1425" i="5" s="1"/>
  <c r="V1426" i="5"/>
  <c r="E1426" i="5"/>
  <c r="X1426" i="5" s="1"/>
  <c r="V1427" i="5"/>
  <c r="E1427" i="5"/>
  <c r="X1427" i="5" s="1"/>
  <c r="V1428" i="5"/>
  <c r="E1428" i="5"/>
  <c r="X1428" i="5" s="1"/>
  <c r="V1429" i="5"/>
  <c r="E1429" i="5"/>
  <c r="X1429" i="5" s="1"/>
  <c r="V1430" i="5"/>
  <c r="E1430" i="5"/>
  <c r="V1431" i="5"/>
  <c r="E1431" i="5"/>
  <c r="X1431" i="5" s="1"/>
  <c r="V1432" i="5"/>
  <c r="E1432" i="5"/>
  <c r="X1432" i="5" s="1"/>
  <c r="V1433" i="5"/>
  <c r="E1433" i="5"/>
  <c r="X1433" i="5" s="1"/>
  <c r="V1434" i="5"/>
  <c r="E1434" i="5"/>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X1502" i="5" s="1"/>
  <c r="V1503" i="5"/>
  <c r="E1503" i="5"/>
  <c r="X1503" i="5" s="1"/>
  <c r="V1504" i="5"/>
  <c r="E1504" i="5"/>
  <c r="V1505" i="5"/>
  <c r="E1505" i="5"/>
  <c r="X1505" i="5" s="1"/>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V1515" i="5"/>
  <c r="E1515" i="5"/>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V1539" i="5"/>
  <c r="E1539" i="5"/>
  <c r="X1539" i="5" s="1"/>
  <c r="V1540" i="5"/>
  <c r="E1540" i="5"/>
  <c r="X1540" i="5" s="1"/>
  <c r="V1541" i="5"/>
  <c r="E1541" i="5"/>
  <c r="X1541" i="5" s="1"/>
  <c r="V1542" i="5"/>
  <c r="E1542" i="5"/>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V1568" i="5"/>
  <c r="E1568" i="5"/>
  <c r="X1568" i="5" s="1"/>
  <c r="V1569" i="5"/>
  <c r="E1569" i="5"/>
  <c r="X1569" i="5" s="1"/>
  <c r="V1570" i="5"/>
  <c r="E1570" i="5"/>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V1595" i="5"/>
  <c r="E1595" i="5"/>
  <c r="X1595" i="5" s="1"/>
  <c r="V1596" i="5"/>
  <c r="E1596" i="5"/>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V1637" i="5"/>
  <c r="E1637" i="5"/>
  <c r="X1637" i="5" s="1"/>
  <c r="V1638" i="5"/>
  <c r="E1638" i="5"/>
  <c r="V1639" i="5"/>
  <c r="E1639" i="5"/>
  <c r="X1639" i="5" s="1"/>
  <c r="V1640" i="5"/>
  <c r="E1640" i="5"/>
  <c r="X1640" i="5" s="1"/>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V1693" i="5"/>
  <c r="E1693" i="5"/>
  <c r="X1693" i="5" s="1"/>
  <c r="V1694" i="5"/>
  <c r="E1694" i="5"/>
  <c r="X1694" i="5" s="1"/>
  <c r="V1695" i="5"/>
  <c r="E1695" i="5"/>
  <c r="X1695" i="5" s="1"/>
  <c r="V1696" i="5"/>
  <c r="E1696" i="5"/>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V1728" i="5"/>
  <c r="E1728" i="5"/>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V1984" i="5"/>
  <c r="E1984" i="5"/>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V2048" i="5"/>
  <c r="E2048" i="5"/>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V2189" i="5"/>
  <c r="E2189" i="5"/>
  <c r="X2189" i="5" s="1"/>
  <c r="V2190" i="5"/>
  <c r="E2190" i="5"/>
  <c r="X2190" i="5" s="1"/>
  <c r="V2191" i="5"/>
  <c r="E2191" i="5"/>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V2240" i="5"/>
  <c r="E2240" i="5"/>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X2456" i="5" s="1"/>
  <c r="V2457" i="5"/>
  <c r="E2457" i="5"/>
  <c r="V2458" i="5"/>
  <c r="E2458" i="5"/>
  <c r="X2458" i="5" s="1"/>
  <c r="V2459" i="5"/>
  <c r="E2459" i="5"/>
  <c r="X2459" i="5" s="1"/>
  <c r="V2460" i="5"/>
  <c r="E2460" i="5"/>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V2489" i="5"/>
  <c r="E2489" i="5"/>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G60" i="6"/>
  <c r="B15" i="6"/>
  <c r="G15" i="6" s="1"/>
  <c r="H15" i="6" s="1"/>
  <c r="B20" i="6"/>
  <c r="G20" i="6"/>
  <c r="B23" i="6"/>
  <c r="G23" i="6"/>
  <c r="G16" i="6"/>
  <c r="H16" i="6"/>
  <c r="F21" i="6"/>
  <c r="H21" i="6" s="1"/>
  <c r="G21" i="6"/>
  <c r="F44" i="6"/>
  <c r="H44" i="6" s="1"/>
  <c r="B8" i="6"/>
  <c r="G8" i="6" s="1"/>
  <c r="H8" i="6" s="1"/>
  <c r="B11" i="6"/>
  <c r="G11" i="6"/>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J29" i="6"/>
  <c r="I30" i="6"/>
  <c r="J30" i="6"/>
  <c r="I31" i="6"/>
  <c r="C31" i="6" s="1"/>
  <c r="J31" i="6"/>
  <c r="I33" i="6"/>
  <c r="J33" i="6"/>
  <c r="I34" i="6"/>
  <c r="J34" i="6"/>
  <c r="I35" i="6"/>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8" i="5"/>
  <c r="X24" i="5"/>
  <c r="X32" i="5"/>
  <c r="X40" i="5"/>
  <c r="X52" i="5"/>
  <c r="X53" i="5"/>
  <c r="X60" i="5"/>
  <c r="X68" i="5"/>
  <c r="X80" i="5"/>
  <c r="X84" i="5"/>
  <c r="X104" i="5"/>
  <c r="X116" i="5"/>
  <c r="X120" i="5"/>
  <c r="X144" i="5"/>
  <c r="X148" i="5"/>
  <c r="X164" i="5"/>
  <c r="X180" i="5"/>
  <c r="X192" i="5"/>
  <c r="X200" i="5"/>
  <c r="X224" i="5"/>
  <c r="X228" i="5"/>
  <c r="X232" i="5"/>
  <c r="X264" i="5"/>
  <c r="X275" i="5"/>
  <c r="X288" i="5"/>
  <c r="X308" i="5"/>
  <c r="X313" i="5"/>
  <c r="X324" i="5"/>
  <c r="X329" i="5"/>
  <c r="X348" i="5"/>
  <c r="X350" i="5"/>
  <c r="X360" i="5"/>
  <c r="X366" i="5"/>
  <c r="X370" i="5"/>
  <c r="X380" i="5"/>
  <c r="X382" i="5"/>
  <c r="X390" i="5"/>
  <c r="X398" i="5"/>
  <c r="X404" i="5"/>
  <c r="X408" i="5"/>
  <c r="X420" i="5"/>
  <c r="X422" i="5"/>
  <c r="X424" i="5"/>
  <c r="X436" i="5"/>
  <c r="X440" i="5"/>
  <c r="X446" i="5"/>
  <c r="X454" i="5"/>
  <c r="X462" i="5"/>
  <c r="X466" i="5"/>
  <c r="X476" i="5"/>
  <c r="X477" i="5"/>
  <c r="X482" i="5"/>
  <c r="X492" i="5"/>
  <c r="X494" i="5"/>
  <c r="X497" i="5"/>
  <c r="X502" i="5"/>
  <c r="X504" i="5"/>
  <c r="X514" i="5"/>
  <c r="X520" i="5"/>
  <c r="X526" i="5"/>
  <c r="X532" i="5"/>
  <c r="X542" i="5"/>
  <c r="X546" i="5"/>
  <c r="X548" i="5"/>
  <c r="X553" i="5"/>
  <c r="X556" i="5"/>
  <c r="X562" i="5"/>
  <c r="X566" i="5"/>
  <c r="X574" i="5"/>
  <c r="X582" i="5"/>
  <c r="X584" i="5"/>
  <c r="X596" i="5"/>
  <c r="X598" i="5"/>
  <c r="X604" i="5"/>
  <c r="X614" i="5"/>
  <c r="X616" i="5"/>
  <c r="X628" i="5"/>
  <c r="X636" i="5"/>
  <c r="X646" i="5"/>
  <c r="X648" i="5"/>
  <c r="X664" i="5"/>
  <c r="X669" i="5"/>
  <c r="X670" i="5"/>
  <c r="X684" i="5"/>
  <c r="X690" i="5"/>
  <c r="X700" i="5"/>
  <c r="X710" i="5"/>
  <c r="X718" i="5"/>
  <c r="X726" i="5"/>
  <c r="X738" i="5"/>
  <c r="X740" i="5"/>
  <c r="X742" i="5"/>
  <c r="X760" i="5"/>
  <c r="X766" i="5"/>
  <c r="X774" i="5"/>
  <c r="X788" i="5"/>
  <c r="X796" i="5"/>
  <c r="X800" i="5"/>
  <c r="X810" i="5"/>
  <c r="X811" i="5"/>
  <c r="X816" i="5"/>
  <c r="X826" i="5"/>
  <c r="X828" i="5"/>
  <c r="X836" i="5"/>
  <c r="X842" i="5"/>
  <c r="X850" i="5"/>
  <c r="X852" i="5"/>
  <c r="X864" i="5"/>
  <c r="X868" i="5"/>
  <c r="X870" i="5"/>
  <c r="X875" i="5"/>
  <c r="X876" i="5"/>
  <c r="X880" i="5"/>
  <c r="X886" i="5"/>
  <c r="X892" i="5"/>
  <c r="X900" i="5"/>
  <c r="X902" i="5"/>
  <c r="X914" i="5"/>
  <c r="X918" i="5"/>
  <c r="X922" i="5"/>
  <c r="X932" i="5"/>
  <c r="X934" i="5"/>
  <c r="X939" i="5"/>
  <c r="X944" i="5"/>
  <c r="X948" i="5"/>
  <c r="X954" i="5"/>
  <c r="X962" i="5"/>
  <c r="X970" i="5"/>
  <c r="X972" i="5"/>
  <c r="X982" i="5"/>
  <c r="X986" i="5"/>
  <c r="X992" i="5"/>
  <c r="X1002" i="5"/>
  <c r="X1003" i="5"/>
  <c r="X1010" i="5"/>
  <c r="X1014" i="5"/>
  <c r="X1024" i="5"/>
  <c r="X1026" i="5"/>
  <c r="X1036" i="5"/>
  <c r="X1042" i="5"/>
  <c r="X1044" i="5"/>
  <c r="X1056" i="5"/>
  <c r="X1058" i="5"/>
  <c r="X1066" i="5"/>
  <c r="X1067" i="5"/>
  <c r="X1072" i="5"/>
  <c r="X1076" i="5"/>
  <c r="X1082" i="5"/>
  <c r="X1092" i="5"/>
  <c r="X1094" i="5"/>
  <c r="X1098" i="5"/>
  <c r="X1108" i="5"/>
  <c r="X1110" i="5"/>
  <c r="X1116" i="5"/>
  <c r="X1122" i="5"/>
  <c r="X1126" i="5"/>
  <c r="X1130" i="5"/>
  <c r="X1131" i="5"/>
  <c r="X1136" i="5"/>
  <c r="X1138" i="5"/>
  <c r="X1140" i="5"/>
  <c r="X1148" i="5"/>
  <c r="X1152" i="5"/>
  <c r="X1156" i="5"/>
  <c r="X1162" i="5"/>
  <c r="X1168" i="5"/>
  <c r="X1170" i="5"/>
  <c r="X1178" i="5"/>
  <c r="X1180" i="5"/>
  <c r="X1184" i="5"/>
  <c r="X1190" i="5"/>
  <c r="X1194" i="5"/>
  <c r="X1195" i="5"/>
  <c r="X1200" i="5"/>
  <c r="X1202" i="5"/>
  <c r="X1206" i="5"/>
  <c r="X1212" i="5"/>
  <c r="X1218" i="5"/>
  <c r="X1220" i="5"/>
  <c r="X1228" i="5"/>
  <c r="X1232" i="5"/>
  <c r="X1234" i="5"/>
  <c r="X1242" i="5"/>
  <c r="X1244" i="5"/>
  <c r="X1250" i="5"/>
  <c r="X1254" i="5"/>
  <c r="X1259" i="5"/>
  <c r="X1260" i="5"/>
  <c r="X1268" i="5"/>
  <c r="X1270" i="5"/>
  <c r="X1274" i="5"/>
  <c r="X1282" i="5"/>
  <c r="X1284" i="5"/>
  <c r="X1290" i="5"/>
  <c r="X1296" i="5"/>
  <c r="X1300" i="5"/>
  <c r="X1302" i="5"/>
  <c r="X1312" i="5"/>
  <c r="X1314" i="5"/>
  <c r="X1316" i="5"/>
  <c r="X1323" i="5"/>
  <c r="X1324" i="5"/>
  <c r="X1330" i="5"/>
  <c r="X1334" i="5"/>
  <c r="X1340" i="5"/>
  <c r="X1344" i="5"/>
  <c r="X1350" i="5"/>
  <c r="X1354" i="5"/>
  <c r="X1356" i="5"/>
  <c r="X1364" i="5"/>
  <c r="X1366" i="5"/>
  <c r="X1372" i="5"/>
  <c r="X1378" i="5"/>
  <c r="X1382" i="5"/>
  <c r="X1386" i="5"/>
  <c r="X1392" i="5"/>
  <c r="X1394" i="5"/>
  <c r="X1396" i="5"/>
  <c r="X1404" i="5"/>
  <c r="X1408" i="5"/>
  <c r="X1412" i="5"/>
  <c r="X1418" i="5"/>
  <c r="X1423" i="5"/>
  <c r="X1424" i="5"/>
  <c r="X1430" i="5"/>
  <c r="X1434" i="5"/>
  <c r="X1436" i="5"/>
  <c r="X1442" i="5"/>
  <c r="X1444" i="5"/>
  <c r="X1450" i="5"/>
  <c r="X1456" i="5"/>
  <c r="X1460" i="5"/>
  <c r="X1462" i="5"/>
  <c r="X1472" i="5"/>
  <c r="X1474" i="5"/>
  <c r="X1476" i="5"/>
  <c r="X1484" i="5"/>
  <c r="X1488" i="5"/>
  <c r="X1492" i="5"/>
  <c r="X1498" i="5"/>
  <c r="X1504" i="5"/>
  <c r="X1506" i="5"/>
  <c r="X1514" i="5"/>
  <c r="X1515" i="5"/>
  <c r="X1516" i="5"/>
  <c r="X1524" i="5"/>
  <c r="X1526" i="5"/>
  <c r="X1532" i="5"/>
  <c r="X1538" i="5"/>
  <c r="X1542" i="5"/>
  <c r="X1546" i="5"/>
  <c r="X1552" i="5"/>
  <c r="X1554" i="5"/>
  <c r="X1556" i="5"/>
  <c r="X1564" i="5"/>
  <c r="X1567" i="5"/>
  <c r="X1570" i="5"/>
  <c r="X1574" i="5"/>
  <c r="X1580" i="5"/>
  <c r="X1584" i="5"/>
  <c r="X1590" i="5"/>
  <c r="X1594" i="5"/>
  <c r="X1596" i="5"/>
  <c r="X1604" i="5"/>
  <c r="X1606" i="5"/>
  <c r="X1612" i="5"/>
  <c r="X1618" i="5"/>
  <c r="X1622" i="5"/>
  <c r="X1626" i="5"/>
  <c r="X1634" i="5"/>
  <c r="X1636" i="5"/>
  <c r="X1638" i="5"/>
  <c r="X1644" i="5"/>
  <c r="X1648" i="5"/>
  <c r="X1652" i="5"/>
  <c r="X1658" i="5"/>
  <c r="X1664" i="5"/>
  <c r="X1666" i="5"/>
  <c r="X1674" i="5"/>
  <c r="X1676" i="5"/>
  <c r="X1679" i="5"/>
  <c r="X1688" i="5"/>
  <c r="X1692" i="5"/>
  <c r="X1696" i="5"/>
  <c r="X1704" i="5"/>
  <c r="X1711" i="5"/>
  <c r="X1712" i="5"/>
  <c r="X1724" i="5"/>
  <c r="X1727" i="5"/>
  <c r="X1728" i="5"/>
  <c r="X1740" i="5"/>
  <c r="X1743" i="5"/>
  <c r="X1748" i="5"/>
  <c r="X1756" i="5"/>
  <c r="X1760" i="5"/>
  <c r="X1764" i="5"/>
  <c r="X1775" i="5"/>
  <c r="X1776" i="5"/>
  <c r="X1780" i="5"/>
  <c r="X1791" i="5"/>
  <c r="X1792" i="5"/>
  <c r="X1800" i="5"/>
  <c r="X1807" i="5"/>
  <c r="X1812" i="5"/>
  <c r="X1816" i="5"/>
  <c r="X1824" i="5"/>
  <c r="X1828" i="5"/>
  <c r="X1832" i="5"/>
  <c r="X1840" i="5"/>
  <c r="X1844" i="5"/>
  <c r="X1852" i="5"/>
  <c r="X1856" i="5"/>
  <c r="X1864" i="5"/>
  <c r="X1868" i="5"/>
  <c r="X1876" i="5"/>
  <c r="X1880" i="5"/>
  <c r="X1884" i="5"/>
  <c r="X1892" i="5"/>
  <c r="X1896" i="5"/>
  <c r="X1903" i="5"/>
  <c r="X1908" i="5"/>
  <c r="X1916" i="5"/>
  <c r="X1919" i="5"/>
  <c r="X1928" i="5"/>
  <c r="X1932" i="5"/>
  <c r="X1935" i="5"/>
  <c r="X1948" i="5"/>
  <c r="X1952" i="5"/>
  <c r="X1967" i="5"/>
  <c r="X1968" i="5"/>
  <c r="X1983" i="5"/>
  <c r="X1984" i="5"/>
  <c r="X1999" i="5"/>
  <c r="X2004" i="5"/>
  <c r="X2016" i="5"/>
  <c r="X2020" i="5"/>
  <c r="X2031" i="5"/>
  <c r="X2032" i="5"/>
  <c r="X2036" i="5"/>
  <c r="X2047" i="5"/>
  <c r="X2048" i="5"/>
  <c r="X2056" i="5"/>
  <c r="X2063" i="5"/>
  <c r="X2068" i="5"/>
  <c r="X2072" i="5"/>
  <c r="X2084" i="5"/>
  <c r="X2088" i="5"/>
  <c r="X2100" i="5"/>
  <c r="X2108" i="5"/>
  <c r="X2120" i="5"/>
  <c r="X2124" i="5"/>
  <c r="X2136" i="5"/>
  <c r="X2140" i="5"/>
  <c r="X2152" i="5"/>
  <c r="X2159" i="5"/>
  <c r="X2172" i="5"/>
  <c r="X2175" i="5"/>
  <c r="X2188" i="5"/>
  <c r="X2191" i="5"/>
  <c r="X2204" i="5"/>
  <c r="X2208" i="5"/>
  <c r="X2223" i="5"/>
  <c r="X2224" i="5"/>
  <c r="X2239" i="5"/>
  <c r="X2240" i="5"/>
  <c r="X2255" i="5"/>
  <c r="X2260" i="5"/>
  <c r="X2272" i="5"/>
  <c r="X2276" i="5"/>
  <c r="X2287" i="5"/>
  <c r="X2288" i="5"/>
  <c r="X2292" i="5"/>
  <c r="X2303" i="5"/>
  <c r="X2304" i="5"/>
  <c r="X2312" i="5"/>
  <c r="X2319" i="5"/>
  <c r="X2324" i="5"/>
  <c r="X2328" i="5"/>
  <c r="X2340" i="5"/>
  <c r="X2344" i="5"/>
  <c r="X2356" i="5"/>
  <c r="X2364" i="5"/>
  <c r="X2372" i="5"/>
  <c r="X2376" i="5"/>
  <c r="X2383" i="5"/>
  <c r="X2384" i="5"/>
  <c r="X2388" i="5"/>
  <c r="X2399" i="5"/>
  <c r="X2400" i="5"/>
  <c r="X2412" i="5"/>
  <c r="X2415" i="5"/>
  <c r="X2424" i="5"/>
  <c r="X2428" i="5"/>
  <c r="X2436" i="5"/>
  <c r="X2439" i="5"/>
  <c r="X2448" i="5"/>
  <c r="X2452" i="5"/>
  <c r="X2457" i="5"/>
  <c r="X2460" i="5"/>
  <c r="X2464" i="5"/>
  <c r="X2471" i="5"/>
  <c r="X2472" i="5"/>
  <c r="X2476" i="5"/>
  <c r="X2488" i="5"/>
  <c r="X2489" i="5"/>
  <c r="X2500"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C2" i="6" s="1"/>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B12" i="6"/>
  <c r="G12" i="6"/>
  <c r="H12" i="6" s="1"/>
  <c r="B10" i="6"/>
  <c r="G10" i="6"/>
  <c r="H10" i="6" s="1"/>
  <c r="B9" i="6"/>
  <c r="G9" i="6" s="1"/>
  <c r="H9" i="6" s="1"/>
  <c r="B7" i="6"/>
  <c r="G7" i="6" s="1"/>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63" i="4" s="1"/>
  <c r="A4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62" i="4" s="1"/>
  <c r="A43" i="6" s="1"/>
  <c r="B3" i="6"/>
  <c r="A4" i="8"/>
  <c r="B22" i="3"/>
  <c r="B4" i="8"/>
  <c r="B34" i="4"/>
  <c r="B40" i="4"/>
  <c r="B64" i="4" s="1"/>
  <c r="A45" i="6" s="1"/>
  <c r="C3" i="6"/>
  <c r="I4" i="8"/>
  <c r="C29" i="6"/>
  <c r="C5" i="7"/>
  <c r="A1" i="6"/>
  <c r="A85" i="4"/>
  <c r="B33" i="4"/>
  <c r="A21" i="6" s="1"/>
  <c r="B81" i="4"/>
  <c r="A57" i="6" s="1"/>
  <c r="H4" i="5"/>
  <c r="O4" i="5"/>
  <c r="B2" i="5"/>
  <c r="B41" i="4"/>
  <c r="B65" i="4" s="1"/>
  <c r="A46" i="6" s="1"/>
  <c r="D3" i="6"/>
  <c r="B20" i="1"/>
  <c r="B29" i="4"/>
  <c r="A18" i="6" s="1"/>
  <c r="C30" i="6"/>
  <c r="A3" i="6"/>
  <c r="D5" i="7"/>
  <c r="B32" i="4"/>
  <c r="A20" i="6" s="1"/>
  <c r="N4" i="5"/>
  <c r="B28" i="4"/>
  <c r="A17" i="6" s="1"/>
  <c r="G4" i="5"/>
  <c r="A1" i="7"/>
  <c r="F4" i="5"/>
  <c r="C4" i="8"/>
  <c r="A1" i="8"/>
  <c r="B27" i="4"/>
  <c r="A16" i="6" s="1"/>
  <c r="B79" i="4"/>
  <c r="A55" i="6" s="1"/>
  <c r="D1" i="6"/>
  <c r="C35" i="6"/>
  <c r="B5" i="7"/>
  <c r="C45" i="6"/>
  <c r="A64" i="2"/>
  <c r="A47" i="2"/>
  <c r="H4" i="8"/>
  <c r="F4" i="8"/>
  <c r="B3" i="5"/>
  <c r="G4" i="8"/>
  <c r="I4" i="5"/>
  <c r="L4" i="5"/>
  <c r="B68" i="4"/>
  <c r="A47" i="6" s="1"/>
  <c r="A4" i="5"/>
  <c r="G25" i="4"/>
  <c r="G68"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61" i="4" l="1"/>
  <c r="A42" i="6" s="1"/>
  <c r="B55" i="4"/>
  <c r="A37" i="6" s="1"/>
  <c r="B49" i="4"/>
  <c r="A32" i="6" s="1"/>
  <c r="B43" i="4"/>
  <c r="A27" i="6" s="1"/>
  <c r="B37" i="4"/>
  <c r="A22" i="6" s="1"/>
  <c r="D44" i="6"/>
  <c r="C44" i="6"/>
  <c r="C21" i="6"/>
  <c r="D21" i="6"/>
  <c r="F39" i="6"/>
  <c r="H39" i="6" s="1"/>
  <c r="D39" i="6" s="1"/>
  <c r="F34" i="6"/>
  <c r="H34" i="6" s="1"/>
  <c r="D34" i="6" s="1"/>
  <c r="H24" i="6"/>
  <c r="D24" i="6" s="1"/>
  <c r="C34" i="6"/>
  <c r="C61" i="6"/>
  <c r="C39" i="6"/>
  <c r="C16" i="6"/>
  <c r="K60" i="6"/>
  <c r="C15" i="6"/>
  <c r="D15" i="6"/>
  <c r="F23" i="6"/>
  <c r="C20" i="6"/>
  <c r="F20" i="6"/>
  <c r="H20" i="6" s="1"/>
  <c r="D20" i="6" s="1"/>
  <c r="C13" i="6"/>
  <c r="D13" i="6"/>
  <c r="G49" i="4"/>
  <c r="B53" i="4"/>
  <c r="A36" i="6" s="1"/>
  <c r="B56" i="4"/>
  <c r="A38" i="6" s="1"/>
  <c r="H59" i="6"/>
  <c r="D59" i="6" s="1"/>
  <c r="A23" i="6"/>
  <c r="G37" i="4"/>
  <c r="C59" i="6"/>
  <c r="G31" i="4"/>
  <c r="G55" i="4"/>
  <c r="C5" i="6"/>
  <c r="B47" i="4"/>
  <c r="A31" i="6" s="1"/>
  <c r="D4" i="6"/>
  <c r="C4" i="6"/>
  <c r="G43" i="4"/>
  <c r="B57" i="4"/>
  <c r="A39" i="6" s="1"/>
  <c r="G61" i="4"/>
  <c r="D7" i="6"/>
  <c r="C7" i="6"/>
  <c r="C8" i="6"/>
  <c r="D8" i="6"/>
  <c r="C9" i="6"/>
  <c r="D9" i="6"/>
  <c r="C10" i="6"/>
  <c r="D10" i="6"/>
  <c r="C12" i="6"/>
  <c r="D12" i="6"/>
  <c r="D11" i="6"/>
  <c r="C11" i="6"/>
  <c r="B52" i="4"/>
  <c r="A35" i="6" s="1"/>
  <c r="D31" i="4"/>
  <c r="A26" i="6"/>
  <c r="B58" i="4"/>
  <c r="A40" i="6" s="1"/>
  <c r="B59" i="4"/>
  <c r="A41" i="6" s="1"/>
  <c r="B50" i="4"/>
  <c r="A33" i="6" s="1"/>
  <c r="G64" i="6" a="1"/>
  <c r="G64" i="6" s="1"/>
  <c r="H64" i="6" s="1"/>
  <c r="B44" i="4"/>
  <c r="A28" i="6" s="1"/>
  <c r="A25" i="6"/>
  <c r="B46" i="4"/>
  <c r="A30" i="6" s="1"/>
  <c r="B74" i="4"/>
  <c r="A52" i="6" s="1"/>
  <c r="C64" i="6"/>
  <c r="D68" i="4"/>
  <c r="D49" i="4"/>
  <c r="D61" i="4"/>
  <c r="D37" i="4"/>
  <c r="B75" i="4"/>
  <c r="A53" i="6" s="1"/>
  <c r="A24" i="6"/>
  <c r="D55" i="4"/>
  <c r="B51" i="4"/>
  <c r="A34" i="6" s="1"/>
  <c r="C24" i="6" l="1"/>
  <c r="F38" i="6"/>
  <c r="H38" i="6" s="1"/>
  <c r="F43" i="6"/>
  <c r="H43" i="6" s="1"/>
  <c r="F48" i="6"/>
  <c r="F33" i="6"/>
  <c r="H33" i="6" s="1"/>
  <c r="H23" i="6"/>
  <c r="F28" i="6"/>
  <c r="H28" i="6" s="1"/>
  <c r="F60" i="6"/>
  <c r="F52" i="6"/>
  <c r="H52" i="6" s="1"/>
  <c r="D52" i="6" l="1"/>
  <c r="C52" i="6"/>
  <c r="H60" i="6"/>
  <c r="B2" i="6"/>
  <c r="D28" i="6"/>
  <c r="C28" i="6"/>
  <c r="D23" i="6"/>
  <c r="C23" i="6"/>
  <c r="C33" i="6"/>
  <c r="D33" i="6"/>
  <c r="F53" i="6"/>
  <c r="H53" i="6" s="1"/>
  <c r="F54" i="6"/>
  <c r="H54" i="6" s="1"/>
  <c r="F55" i="6"/>
  <c r="H55" i="6" s="1"/>
  <c r="H48" i="6"/>
  <c r="F49" i="6"/>
  <c r="F57" i="6"/>
  <c r="H57" i="6" s="1"/>
  <c r="F58" i="6"/>
  <c r="H58" i="6" s="1"/>
  <c r="D43" i="6"/>
  <c r="C43" i="6"/>
  <c r="C38" i="6"/>
  <c r="D38" i="6"/>
  <c r="D58" i="6" l="1"/>
  <c r="C58" i="6"/>
  <c r="C57" i="6"/>
  <c r="D57" i="6"/>
  <c r="H49" i="6"/>
  <c r="H65" i="6" s="1"/>
  <c r="D2" i="6" s="1"/>
  <c r="F50" i="6"/>
  <c r="H50" i="6" s="1"/>
  <c r="D48" i="6"/>
  <c r="C48" i="6"/>
  <c r="D55" i="6"/>
  <c r="C55" i="6"/>
  <c r="C54" i="6"/>
  <c r="D54" i="6"/>
  <c r="C53" i="6"/>
  <c r="D53" i="6"/>
  <c r="C60" i="6"/>
  <c r="D60" i="6"/>
  <c r="C50" i="6" l="1"/>
  <c r="D50" i="6"/>
  <c r="C49" i="6"/>
  <c r="D49" i="6"/>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<sst xmlns="http://schemas.openxmlformats.org/spreadsheetml/2006/main" count="23012" uniqueCount="19208">
  <si>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</si>
  <si>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</si>
  <si>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</si>
  <si>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</si>
  <si>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</si>
  <si>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</si>
  <si>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</si>
  <si>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</si>
  <si>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</si>
  <si>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</si>
  <si>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</si>
  <si>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</si>
  <si>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</si>
  <si>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</si>
  <si>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</si>
  <si>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</si>
  <si>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</si>
  <si>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</si>
  <si>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</si>
  <si>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</si>
  <si>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</si>
  <si>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</si>
  <si>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</si>
  <si>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</si>
  <si>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</si>
  <si>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</si>
  <si>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</si>
  <si>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</si>
  <si>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</si>
  <si>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</si>
  <si>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</si>
  <si>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</si>
  <si>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</si>
  <si>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</si>
  <si>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</si>
  <si>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</si>
  <si>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</si>
  <si>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</si>
  <si>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</si>
  <si>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</si>
  <si>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</si>
  <si>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</si>
  <si>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</si>
  <si>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</si>
  <si>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</si>
  <si>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</si>
  <si>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</si>
  <si>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</si>
  <si>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</si>
  <si>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</si>
  <si>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</si>
  <si>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</si>
  <si>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</si>
  <si>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</si>
  <si>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</si>
  <si>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</si>
  <si>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</si>
  <si>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</si>
  <si>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</si>
  <si>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</si>
  <si>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</si>
  <si>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</si>
  <si>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</si>
  <si>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</si>
  <si>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</si>
  <si>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</si>
  <si>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</si>
  <si>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</si>
  <si>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</si>
  <si>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</si>
  <si>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</si>
  <si>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</si>
  <si>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</si>
  <si>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</si>
  <si>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</si>
  <si>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</si>
  <si>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</si>
  <si>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</si>
  <si>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</si>
  <si>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</si>
  <si>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</si>
  <si>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</si>
  <si>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</si>
  <si>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</si>
  <si>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</si>
  <si>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</si>
  <si>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</si>
  <si>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</si>
  <si>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</si>
  <si>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</si>
  <si>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</si>
  <si>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</si>
  <si>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</si>
  <si>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</si>
  <si>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</si>
  <si>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</si>
  <si>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</si>
  <si>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</si>
  <si>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</si>
  <si>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</si>
  <si>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</si>
  <si>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</si>
  <si>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</si>
  <si>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</si>
  <si>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</si>
  <si>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</si>
  <si>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</si>
  <si>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</si>
  <si>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</si>
  <si>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</si>
  <si>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</si>
  <si>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</si>
  <si>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</si>
  <si>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</si>
  <si>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</si>
  <si>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</si>
  <si>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</si>
  <si>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</si>
  <si>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</si>
  <si>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</si>
  <si>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</si>
  <si>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</si>
  <si>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</si>
  <si>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</si>
  <si>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</si>
  <si>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</si>
  <si>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</si>
  <si>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</si>
  <si>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</si>
  <si>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</si>
  <si>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</si>
  <si>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</si>
  <si>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</si>
  <si>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</si>
  <si>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</si>
  <si>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</si>
  <si>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</si>
  <si>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</si>
  <si>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</si>
  <si>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</si>
  <si>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</si>
  <si>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</si>
  <si>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</si>
  <si>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</si>
  <si>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</si>
  <si>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</si>
  <si>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</si>
  <si>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</si>
  <si>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</si>
  <si>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</si>
  <si>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</si>
  <si>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</si>
  <si>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</si>
  <si>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</si>
  <si>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</si>
  <si>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</si>
  <si>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</si>
  <si>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</si>
  <si>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</si>
  <si>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</si>
  <si>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</si>
  <si>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</si>
  <si>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</si>
  <si>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</si>
  <si>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</si>
  <si>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</si>
  <si>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</si>
  <si>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</si>
  <si>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</si>
  <si>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</si>
  <si>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</si>
  <si>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</si>
  <si>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</si>
  <si>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</si>
  <si>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</si>
  <si>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</si>
  <si>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</si>
  <si>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</si>
  <si>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</si>
  <si>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</si>
  <si>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</si>
  <si>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</si>
  <si>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</si>
  <si>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</si>
  <si>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</si>
  <si>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</si>
  <si>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</si>
  <si>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</si>
  <si>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</si>
  <si>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</si>
  <si>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</si>
  <si>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</si>
  <si>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</si>
  <si>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</si>
  <si>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</si>
  <si>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</si>
  <si>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</si>
  <si>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</si>
  <si>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</si>
  <si>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</si>
  <si>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</si>
  <si>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</si>
  <si>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</si>
  <si>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</si>
  <si>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</si>
  <si>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</si>
  <si>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</si>
  <si>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</si>
  <si>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</si>
  <si>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</si>
  <si>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</si>
  <si>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</si>
  <si>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</si>
  <si>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</si>
  <si>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</si>
  <si>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</si>
  <si>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</si>
  <si>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</si>
  <si>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</si>
  <si>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</si>
  <si>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</si>
  <si>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</si>
  <si>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</si>
  <si>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</si>
  <si>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</si>
  <si>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</si>
  <si>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</si>
  <si>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</si>
  <si>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</si>
  <si>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</si>
  <si>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</si>
  <si>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</si>
  <si>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</si>
  <si>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</si>
  <si>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</si>
  <si>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</si>
  <si>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</si>
  <si>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</si>
  <si>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</si>
  <si>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</si>
  <si>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</si>
  <si>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</si>
  <si>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</si>
  <si>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</si>
  <si>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</si>
  <si>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</si>
  <si>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</si>
  <si>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</si>
  <si>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</si>
  <si>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</si>
  <si>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</si>
  <si>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</si>
  <si>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</si>
  <si>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</si>
  <si>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</si>
  <si>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</si>
  <si>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</si>
  <si>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</si>
  <si>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</si>
  <si>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</si>
  <si>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</si>
  <si>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</si>
  <si>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</si>
  <si>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</si>
  <si>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</si>
  <si>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</si>
  <si>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</si>
  <si>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</si>
  <si>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</si>
  <si>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</si>
  <si>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</si>
  <si>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</si>
  <si>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</si>
  <si>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</si>
  <si>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</si>
  <si>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</si>
  <si>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</si>
  <si>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</si>
  <si>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</si>
  <si>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</si>
  <si>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</si>
  <si>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</si>
  <si>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</si>
  <si>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</si>
  <si>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</si>
  <si>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</si>
  <si>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</si>
  <si>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</si>
  <si>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</si>
  <si>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</si>
  <si>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</si>
  <si>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</si>
  <si>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</si>
  <si>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</si>
  <si>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</si>
  <si>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</si>
  <si>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</si>
  <si>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</si>
  <si>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</si>
  <si>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</si>
  <si>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</si>
  <si>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</si>
  <si>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</si>
  <si>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</si>
  <si>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</si>
  <si>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</si>
  <si>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</si>
  <si>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</si>
  <si>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</si>
  <si>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</si>
  <si>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</si>
  <si>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</si>
  <si>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</si>
  <si>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</si>
  <si>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</si>
  <si>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</si>
  <si>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</si>
  <si>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</si>
  <si>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</si>
  <si>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</si>
  <si>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</si>
  <si>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</si>
  <si>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</si>
  <si>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</si>
  <si>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</si>
  <si>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</si>
  <si>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</si>
  <si>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</si>
  <si>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</si>
  <si>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</si>
  <si>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</si>
  <si>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</si>
  <si>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</si>
  <si>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</si>
  <si>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</si>
  <si>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</si>
  <si>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</si>
  <si>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</si>
  <si>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</si>
  <si>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</si>
  <si>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</si>
  <si>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</si>
  <si>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</si>
  <si>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</si>
  <si>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</si>
  <si>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</si>
  <si>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</si>
  <si>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</si>
  <si>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</si>
  <si>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</si>
  <si>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</si>
  <si>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</si>
  <si>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</si>
  <si>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</si>
  <si>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</si>
  <si>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</si>
  <si>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</si>
  <si>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</si>
  <si>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</si>
  <si>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</si>
  <si>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</si>
  <si>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</si>
  <si>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</si>
  <si>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</si>
  <si>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</si>
  <si>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</si>
  <si>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</si>
  <si>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</si>
  <si>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</si>
  <si>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</si>
  <si>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</si>
  <si>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</si>
  <si>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</si>
  <si>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</si>
  <si>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</si>
  <si>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</si>
  <si>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</si>
  <si>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</si>
  <si>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</si>
  <si>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</si>
  <si>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</si>
  <si>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</si>
  <si>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</si>
  <si>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</si>
  <si>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</si>
  <si>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</si>
  <si>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</si>
  <si>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</si>
  <si>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</si>
  <si>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</si>
  <si>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</si>
  <si>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</si>
  <si>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</si>
  <si>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</si>
  <si>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</si>
  <si>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</si>
  <si>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</si>
  <si>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</si>
  <si>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</si>
  <si>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</si>
  <si>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</si>
  <si>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</si>
  <si>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</si>
  <si>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</si>
  <si>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</si>
  <si>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</si>
  <si>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</si>
  <si>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</si>
  <si>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</si>
  <si>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</si>
  <si>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</si>
  <si>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</si>
  <si>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</si>
  <si>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</si>
  <si>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</si>
  <si>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</si>
  <si>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</si>
  <si>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</si>
  <si>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</si>
  <si>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</si>
  <si>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</si>
  <si>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</si>
  <si>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</si>
  <si>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</si>
  <si>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</si>
  <si>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</si>
  <si>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</si>
  <si>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</si>
  <si>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</si>
  <si>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</si>
  <si>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</si>
  <si>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</si>
  <si>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</si>
  <si>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</si>
  <si>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</si>
  <si>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</si>
  <si>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</si>
  <si>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</si>
  <si>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</si>
  <si>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</si>
  <si>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</si>
  <si>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</si>
  <si>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</si>
  <si>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</si>
  <si>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</si>
  <si>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</si>
  <si>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</si>
  <si>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</si>
  <si>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</si>
  <si>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</si>
  <si>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</si>
  <si>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</si>
  <si>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</si>
  <si>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</si>
  <si>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</si>
  <si>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</si>
  <si>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</si>
  <si>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</si>
  <si>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</si>
  <si>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</si>
  <si>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</si>
  <si>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</si>
  <si>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</si>
  <si>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</si>
  <si>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</si>
  <si>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</si>
  <si>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</si>
  <si>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</si>
  <si>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</si>
  <si>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</si>
  <si>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</si>
  <si>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</si>
  <si>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</si>
  <si>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</si>
  <si>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</si>
  <si>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</si>
  <si>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</si>
  <si>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</si>
  <si>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</si>
  <si>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</si>
  <si>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</si>
  <si>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</si>
  <si>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</si>
  <si>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</si>
  <si>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</si>
  <si>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</si>
  <si>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</si>
  <si>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</si>
  <si>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</si>
  <si>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</si>
  <si>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</si>
  <si>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</si>
  <si>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</si>
  <si>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</si>
  <si>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</si>
  <si>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</si>
  <si>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</si>
  <si>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</si>
  <si>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</si>
  <si>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</si>
  <si>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</si>
  <si>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</si>
  <si>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</si>
  <si>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</si>
  <si>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</si>
  <si>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</si>
  <si>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</si>
  <si>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</si>
  <si>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</si>
  <si>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</si>
  <si>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</si>
  <si>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</si>
  <si>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</si>
  <si>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</si>
  <si>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</si>
  <si>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</si>
  <si>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</si>
  <si>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</si>
  <si>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</si>
  <si>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</si>
  <si>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</si>
  <si>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</si>
  <si>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</si>
  <si>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</si>
  <si>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</si>
  <si>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</si>
  <si>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</si>
  <si>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</si>
  <si>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</si>
  <si>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</si>
  <si>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</si>
  <si>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</si>
  <si>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</si>
  <si>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</si>
  <si>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</si>
  <si>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</si>
  <si>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</si>
  <si>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</si>
  <si>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</si>
  <si>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</si>
  <si>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</si>
  <si>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</si>
  <si>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</si>
  <si>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</si>
  <si>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</si>
  <si>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</si>
  <si>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</si>
  <si>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</si>
  <si>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</si>
  <si>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</si>
  <si>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</si>
  <si>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</si>
  <si>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</si>
  <si>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</si>
  <si>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</si>
  <si>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</si>
  <si>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</si>
  <si>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</si>
  <si>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</si>
  <si>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</si>
  <si>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</si>
  <si>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</si>
  <si>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</si>
  <si>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</si>
  <si>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</si>
  <si>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</si>
  <si>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</si>
  <si>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</si>
  <si>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</si>
  <si>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</si>
  <si>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</si>
  <si>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</si>
  <si>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</si>
  <si>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</si>
  <si>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</si>
  <si>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</si>
  <si>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</si>
  <si>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</si>
  <si>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</si>
  <si>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</si>
  <si>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</si>
  <si>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</si>
  <si>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</si>
  <si>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</si>
  <si>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</si>
  <si>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</si>
  <si>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</si>
  <si>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</si>
  <si>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</si>
  <si>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</si>
  <si>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</si>
  <si>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</si>
  <si>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</si>
  <si>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</si>
  <si>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</si>
  <si>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</si>
  <si>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</si>
  <si>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</si>
  <si>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</si>
  <si>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</si>
  <si>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</si>
  <si>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</si>
  <si>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</si>
  <si>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</si>
  <si>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</si>
  <si>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</si>
  <si>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</si>
  <si>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</si>
  <si>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</si>
  <si>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</si>
  <si>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</si>
  <si>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</si>
  <si>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</si>
  <si>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</si>
  <si>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</si>
  <si>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</si>
  <si>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</si>
  <si>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</si>
  <si>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</si>
  <si>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</si>
  <si>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</si>
  <si>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</si>
  <si>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</si>
  <si>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</si>
  <si>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</si>
  <si>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</si>
  <si>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</si>
  <si>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</si>
  <si>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</si>
  <si>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</si>
  <si>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</si>
  <si>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</si>
  <si>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</si>
  <si>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</si>
  <si>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</si>
  <si>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</si>
  <si>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</si>
  <si>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</si>
  <si>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</si>
  <si>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</si>
  <si>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</si>
  <si>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</si>
  <si>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</si>
  <si>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</si>
  <si>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</si>
  <si>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</si>
  <si>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</si>
  <si>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</si>
  <si>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</si>
  <si>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</si>
  <si>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</si>
  <si>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</si>
  <si>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</si>
  <si>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</si>
  <si>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</si>
  <si>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</si>
  <si>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</si>
  <si>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</si>
  <si>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</si>
  <si>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</si>
  <si>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</si>
  <si>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</si>
  <si>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</si>
  <si>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</si>
  <si>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</si>
  <si>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</si>
  <si>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</si>
  <si>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</si>
  <si>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</si>
  <si>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</si>
  <si>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</si>
  <si>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</si>
  <si>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</si>
  <si>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</si>
  <si>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</si>
  <si>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</si>
  <si>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</si>
  <si>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</si>
  <si>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</si>
  <si>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</si>
  <si>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</si>
  <si>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</si>
  <si>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</si>
  <si>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</si>
  <si>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</si>
  <si>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</si>
  <si>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</si>
  <si>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</si>
  <si>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</si>
  <si>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</si>
  <si>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</si>
  <si>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</si>
  <si>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</si>
  <si>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</si>
  <si>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</si>
  <si>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</si>
  <si>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</si>
  <si>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</si>
  <si>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</si>
  <si>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</si>
  <si>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</si>
  <si>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</si>
  <si>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</si>
  <si>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</si>
  <si>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</si>
  <si>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</si>
  <si>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</si>
  <si>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</si>
  <si>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</si>
  <si>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</si>
  <si>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</si>
  <si>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</si>
  <si>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</si>
  <si>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</si>
  <si>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</si>
  <si>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</si>
  <si>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</si>
  <si>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</si>
  <si>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</si>
  <si>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</si>
  <si>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</si>
  <si>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</si>
  <si>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</si>
  <si>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</si>
  <si>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</si>
  <si>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</si>
  <si>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</si>
  <si>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</si>
  <si>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</si>
  <si>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</si>
  <si>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</si>
  <si>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</si>
  <si>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</si>
  <si>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</si>
  <si>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</si>
  <si>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</si>
  <si>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</si>
  <si>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</si>
  <si>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</si>
  <si>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</si>
  <si>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</si>
  <si>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</si>
  <si>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</si>
  <si>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</si>
  <si>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</si>
  <si>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</si>
  <si>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</si>
  <si>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</si>
  <si>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</si>
  <si>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</si>
  <si>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</si>
  <si>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</si>
  <si>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</si>
  <si>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</si>
  <si>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</si>
  <si>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</si>
  <si>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</si>
  <si>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</si>
  <si>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</si>
  <si>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</si>
  <si>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</si>
  <si>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</si>
  <si>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</si>
  <si>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</si>
  <si>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</si>
  <si>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</si>
  <si>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</si>
  <si>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</si>
  <si>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</si>
  <si>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</si>
  <si>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</si>
  <si>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</si>
  <si>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</si>
  <si>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</si>
  <si>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</si>
  <si>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</si>
  <si>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</si>
  <si>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</si>
  <si>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</si>
  <si>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</si>
  <si>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</si>
  <si>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</si>
  <si>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</si>
  <si>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</si>
  <si>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</si>
  <si>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</si>
  <si>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</si>
  <si>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</si>
  <si>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</si>
  <si>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</si>
  <si>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</si>
  <si>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</si>
  <si>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</si>
  <si>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</si>
  <si>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</si>
  <si>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</si>
  <si>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</si>
  <si>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</si>
  <si>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</si>
  <si>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</si>
  <si>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</si>
  <si>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</si>
  <si>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</si>
  <si>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</si>
  <si>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</si>
  <si>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</si>
  <si>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</si>
  <si>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</si>
  <si>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</si>
  <si>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</si>
  <si>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</si>
  <si>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</si>
  <si>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</si>
  <si>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</si>
  <si>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</si>
  <si>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</si>
  <si>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</si>
  <si>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</si>
  <si>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</si>
  <si>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</si>
  <si>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</si>
  <si>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</si>
  <si>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</si>
  <si>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</si>
  <si>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</si>
  <si>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</si>
  <si>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</si>
  <si>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</si>
  <si>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</si>
  <si>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</si>
  <si>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</si>
  <si>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</si>
  <si>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</si>
  <si>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</si>
  <si>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</si>
  <si>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</si>
  <si>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</si>
  <si>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</si>
  <si>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</si>
  <si>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</si>
  <si>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</si>
  <si>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</si>
  <si>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</si>
  <si>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</si>
  <si>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</si>
  <si>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</si>
  <si>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</si>
  <si>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</si>
  <si>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</si>
  <si>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</si>
  <si>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</si>
  <si>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</si>
  <si>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</si>
  <si>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</si>
  <si>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</si>
  <si>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</si>
  <si>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</si>
  <si>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</si>
  <si>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</si>
  <si>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</si>
  <si>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</si>
  <si>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</si>
  <si>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</si>
  <si>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</si>
  <si>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</si>
  <si>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</si>
  <si>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</si>
  <si>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</si>
  <si>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</si>
  <si>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</si>
  <si>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</si>
  <si>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</si>
  <si>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</si>
  <si>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</si>
  <si>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</si>
  <si>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</si>
  <si>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</si>
  <si>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</si>
  <si>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</si>
  <si>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</si>
  <si>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</si>
  <si>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</si>
  <si>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</si>
  <si>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</si>
  <si>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</si>
  <si>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</si>
  <si>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</si>
  <si>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</si>
  <si>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</si>
  <si>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</si>
  <si>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</si>
  <si>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</si>
  <si>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</si>
  <si>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</si>
  <si>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</si>
  <si>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</si>
  <si>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</si>
  <si>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</si>
  <si>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</si>
  <si>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</si>
  <si>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</si>
  <si>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</si>
  <si>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</si>
  <si>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</si>
  <si>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</si>
  <si>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</si>
  <si>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</si>
  <si>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</si>
  <si>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</si>
  <si>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</si>
  <si>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</si>
  <si>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</si>
  <si>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</si>
  <si>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</si>
  <si>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</si>
  <si>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</si>
  <si>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</si>
  <si>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</si>
  <si>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</si>
  <si>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</si>
  <si>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</si>
  <si>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</si>
  <si>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</si>
  <si>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</si>
  <si>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</si>
  <si>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</si>
  <si>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</si>
  <si>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</si>
  <si>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</si>
  <si>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</si>
  <si>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</si>
  <si>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</si>
  <si>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</si>
  <si>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</si>
  <si>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</si>
  <si>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</si>
  <si>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</si>
  <si>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</si>
  <si>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</si>
  <si>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</si>
  <si>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</si>
  <si>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</si>
  <si>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</si>
  <si>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</si>
  <si>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</si>
  <si>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</si>
  <si>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</si>
  <si>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</si>
  <si>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</si>
  <si>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</si>
  <si>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</si>
  <si>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</si>
  <si>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</si>
  <si>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</si>
  <si>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</si>
  <si>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</si>
  <si>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</si>
  <si>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</si>
  <si>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</si>
  <si>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</si>
  <si>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</si>
  <si>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</si>
  <si>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</si>
  <si>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</si>
  <si>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</si>
  <si>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</si>
  <si>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</si>
  <si>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</si>
  <si>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</si>
  <si>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</si>
  <si>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</si>
  <si>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</si>
  <si>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</si>
  <si>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</si>
  <si>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</si>
  <si>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</si>
  <si>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</si>
  <si>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</si>
  <si>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</si>
  <si>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</si>
  <si>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</si>
  <si>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</si>
  <si>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</si>
  <si>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</si>
  <si>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</si>
  <si>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</si>
  <si>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</si>
  <si>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</si>
  <si>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</si>
  <si>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</si>
  <si>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</si>
  <si>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</si>
  <si>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</si>
  <si>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</si>
  <si>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</si>
  <si>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</si>
  <si>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</si>
  <si>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</si>
  <si>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</si>
  <si>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</si>
  <si>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</si>
  <si>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</si>
  <si>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</si>
  <si>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</si>
  <si>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</si>
  <si>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</si>
  <si>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</si>
  <si>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</si>
  <si>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</si>
  <si>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</si>
  <si>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</si>
  <si>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</si>
  <si>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</si>
  <si>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</si>
  <si>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</si>
  <si>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</si>
  <si>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</si>
  <si>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</si>
  <si>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</si>
  <si>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</si>
  <si>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</si>
  <si>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</si>
  <si>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</si>
  <si>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</si>
  <si>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</si>
  <si>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</si>
  <si>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</si>
  <si>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</si>
  <si>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</si>
  <si>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</si>
  <si>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</si>
  <si>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</si>
  <si>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</si>
  <si>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</si>
  <si>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</si>
  <si>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</si>
  <si>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</si>
  <si>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</si>
  <si>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</si>
  <si>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</si>
  <si>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</si>
  <si>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</si>
  <si>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</si>
  <si>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</si>
  <si>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</si>
  <si>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</si>
  <si>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</si>
  <si>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</si>
  <si>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</si>
  <si>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</si>
  <si>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</si>
  <si>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</si>
  <si>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</si>
  <si>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</si>
  <si>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</si>
  <si>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</si>
  <si>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</si>
  <si>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</si>
  <si>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</si>
  <si>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</si>
  <si>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</si>
  <si>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</si>
  <si>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</si>
  <si>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</si>
  <si>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</si>
  <si>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</si>
  <si>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</si>
  <si>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</si>
  <si>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</si>
  <si>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</si>
  <si>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</si>
  <si>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</si>
  <si>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</si>
  <si>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</si>
  <si>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</si>
  <si>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</si>
  <si>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</si>
  <si>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</si>
  <si>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</si>
  <si>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</si>
  <si>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</si>
  <si>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</si>
  <si>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</si>
  <si>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</si>
  <si>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</si>
  <si>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</si>
  <si>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</si>
  <si>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</si>
  <si>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</si>
  <si>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</si>
  <si>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</si>
  <si>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</si>
  <si>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</si>
  <si>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</si>
  <si>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</si>
  <si>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</si>
  <si>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</si>
  <si>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</si>
  <si>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</si>
  <si>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</si>
  <si>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</si>
  <si>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</si>
  <si>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</si>
  <si>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</si>
  <si>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</si>
  <si>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</si>
  <si>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</si>
  <si>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</si>
  <si>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</si>
  <si>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</si>
  <si>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</si>
  <si>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</si>
  <si>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</si>
  <si>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</si>
  <si>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</si>
  <si>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</si>
  <si>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</si>
  <si>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</si>
  <si>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</si>
  <si>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</si>
  <si>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</si>
  <si>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</si>
  <si>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</si>
  <si>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</si>
  <si>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</si>
  <si>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</si>
  <si>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</si>
  <si>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</si>
  <si>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</si>
  <si>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</si>
  <si>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</si>
  <si>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</si>
  <si>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</si>
  <si>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</si>
  <si>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</si>
  <si>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</si>
  <si>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</si>
  <si>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</si>
  <si>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</si>
  <si>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</si>
  <si>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</si>
  <si>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</si>
  <si>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</si>
  <si>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</si>
  <si>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</si>
  <si>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</si>
  <si>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</si>
  <si>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</si>
  <si>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</si>
  <si>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</si>
  <si>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</si>
  <si>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</si>
  <si>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</si>
  <si>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</si>
  <si>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</si>
  <si>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</si>
  <si>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</si>
  <si>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</si>
  <si>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</si>
  <si>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</si>
  <si>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</si>
  <si>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</si>
  <si>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</si>
  <si>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</si>
  <si>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</si>
  <si>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</si>
  <si>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</si>
  <si>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</si>
  <si>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</si>
  <si>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</si>
  <si>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</si>
  <si>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</si>
  <si>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</si>
  <si>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</si>
  <si>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</si>
  <si>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</si>
  <si>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</si>
  <si>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</si>
  <si>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</si>
  <si>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</si>
  <si>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</si>
  <si>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</si>
  <si>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</si>
  <si>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</si>
  <si>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</si>
  <si>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</si>
  <si>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</si>
  <si>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</si>
  <si>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</si>
  <si>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</si>
  <si>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</si>
  <si>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</si>
  <si>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</si>
  <si>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</si>
  <si>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</si>
  <si>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</si>
  <si>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</si>
  <si>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</si>
  <si>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</si>
  <si>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</si>
  <si>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</si>
  <si>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</si>
  <si>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</si>
  <si>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</si>
  <si>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</si>
  <si>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</si>
  <si>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</si>
  <si>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</si>
  <si>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</si>
  <si>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</si>
  <si>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</si>
  <si>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</si>
  <si>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</si>
  <si>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</si>
  <si>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</si>
  <si>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</si>
  <si>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</si>
  <si>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</si>
  <si>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</si>
  <si>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</si>
  <si>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</si>
  <si>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</si>
  <si>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</si>
  <si>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</si>
  <si>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</si>
  <si>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</si>
  <si>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</si>
  <si>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</si>
  <si>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</si>
  <si>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</si>
  <si>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</si>
  <si>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</si>
  <si>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</si>
  <si>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</si>
  <si>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</si>
  <si>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</si>
  <si>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</si>
  <si>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</si>
  <si>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</si>
  <si>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</si>
  <si>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</si>
  <si>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</si>
  <si>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</si>
  <si>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</si>
  <si>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</si>
  <si>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</si>
  <si>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</si>
  <si>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</si>
  <si>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</si>
  <si>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</si>
  <si>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</si>
  <si>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</si>
  <si>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</si>
  <si>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</si>
  <si>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</si>
  <si>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</si>
  <si>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</si>
  <si>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</si>
  <si>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</si>
  <si>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</si>
  <si>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</si>
  <si>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</si>
  <si>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</si>
  <si>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</si>
  <si>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</si>
  <si>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</si>
  <si>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</si>
  <si>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</si>
  <si>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</si>
  <si>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</si>
  <si>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</si>
  <si>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</si>
  <si>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</si>
  <si>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</si>
  <si>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</si>
  <si>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</si>
  <si>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</si>
  <si>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</si>
  <si>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</si>
  <si>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</si>
  <si>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</si>
  <si>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</si>
  <si>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</si>
  <si>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</si>
  <si>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</si>
  <si>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</si>
  <si>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</si>
  <si>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</si>
  <si>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</si>
  <si>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</si>
  <si>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</si>
  <si>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</si>
  <si>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</si>
  <si>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</si>
  <si>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</si>
  <si>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</si>
  <si>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</si>
  <si>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</si>
  <si>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</si>
  <si>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</si>
  <si>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</si>
  <si>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</si>
  <si>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</si>
  <si>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</si>
  <si>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</si>
  <si>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</si>
  <si>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</si>
  <si>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</si>
  <si>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</si>
  <si>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</si>
  <si>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</si>
  <si>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</si>
  <si>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</si>
  <si>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</si>
  <si>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</si>
  <si>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</si>
  <si>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</si>
  <si>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</si>
  <si>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</si>
  <si>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</si>
  <si>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</si>
  <si>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</si>
  <si>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</si>
  <si>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</si>
  <si>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</si>
  <si>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</si>
  <si>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</si>
  <si>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</si>
  <si>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</si>
  <si>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</si>
  <si>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</si>
  <si>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</si>
  <si>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</si>
  <si>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</si>
  <si>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</si>
  <si>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</si>
  <si>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</si>
  <si>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</si>
  <si>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</si>
  <si>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</si>
  <si>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</si>
  <si>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</si>
  <si>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</si>
  <si>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</si>
  <si>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</si>
  <si>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</si>
  <si>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</si>
  <si>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</si>
  <si>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</si>
  <si>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</si>
  <si>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</si>
  <si>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</si>
  <si>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</si>
  <si>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</si>
  <si>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</si>
  <si>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</si>
  <si>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</si>
  <si>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</si>
  <si>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</si>
  <si>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</si>
  <si>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</si>
  <si>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</si>
  <si>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</si>
  <si>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</si>
  <si>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</si>
  <si>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</si>
  <si>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</si>
  <si>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</si>
  <si>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</si>
  <si>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</si>
  <si>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</si>
  <si>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</si>
  <si>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</si>
  <si>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</si>
  <si>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</si>
  <si>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</si>
  <si>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</si>
  <si>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</si>
  <si>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</si>
  <si>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</si>
  <si>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</si>
  <si>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</si>
  <si>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</si>
  <si>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</si>
  <si>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</si>
  <si>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</si>
  <si>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</si>
  <si>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</si>
  <si>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</si>
  <si>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</si>
  <si>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</si>
  <si>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</si>
  <si>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</si>
  <si>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</si>
  <si>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</si>
  <si>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</si>
  <si>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</si>
  <si>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</si>
  <si>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</si>
  <si>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</si>
  <si>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</si>
  <si>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</si>
  <si>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</si>
  <si>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</si>
  <si>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</si>
  <si>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</si>
  <si>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</si>
  <si>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</si>
  <si>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</si>
  <si>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</si>
  <si>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</si>
  <si>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</si>
  <si>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</si>
  <si>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</si>
  <si>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</si>
  <si>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</si>
  <si>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</si>
  <si>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</si>
  <si>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</si>
  <si>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</si>
  <si>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</si>
  <si>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</si>
  <si>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</si>
  <si>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</si>
  <si>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</si>
  <si>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</si>
  <si>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</si>
  <si>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</si>
  <si>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</si>
  <si>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</si>
  <si>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</si>
  <si>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</si>
  <si>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</si>
  <si>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</si>
  <si>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</si>
  <si>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</si>
  <si>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</si>
  <si>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</si>
  <si>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</si>
  <si>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</si>
  <si>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</si>
  <si>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</si>
  <si>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</si>
  <si>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</si>
  <si>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</si>
  <si>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</si>
  <si>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</si>
  <si>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</si>
  <si>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</si>
  <si>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</si>
  <si>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</si>
  <si>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</si>
  <si>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</si>
  <si>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</si>
  <si>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</si>
  <si>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</si>
  <si>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</si>
  <si>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</si>
  <si>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</si>
  <si>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</si>
  <si>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</si>
  <si>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</si>
  <si>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</si>
  <si>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</si>
  <si>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</si>
  <si>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</si>
  <si>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</si>
  <si>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</si>
  <si>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</si>
  <si>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</si>
  <si>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</si>
  <si>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</si>
  <si>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</si>
  <si>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</si>
  <si>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</si>
  <si>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</si>
  <si>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</si>
  <si>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</si>
  <si>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</si>
  <si>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</si>
  <si>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</si>
  <si>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</si>
  <si>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</si>
  <si>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</si>
  <si>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</si>
  <si>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</si>
  <si>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</si>
  <si>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</si>
  <si>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</si>
  <si>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</si>
  <si>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</si>
  <si>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</si>
  <si>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</si>
  <si>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</si>
  <si>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</si>
  <si>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</si>
  <si>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</si>
  <si>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</si>
  <si>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</si>
  <si>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</si>
  <si>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</si>
  <si>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</si>
  <si>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</si>
  <si>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</si>
  <si>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</si>
  <si>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</si>
  <si>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</si>
  <si>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</si>
  <si>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</si>
  <si>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</si>
  <si>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</si>
  <si>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</si>
  <si>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</si>
  <si>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</si>
  <si>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</si>
  <si>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</si>
  <si>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</si>
  <si>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</si>
  <si>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</si>
  <si>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</si>
  <si>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</si>
  <si>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</si>
  <si>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</si>
  <si>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</si>
  <si>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</si>
  <si>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</si>
  <si>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</si>
  <si>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</si>
  <si>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</si>
  <si>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</si>
  <si>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</si>
  <si>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</si>
  <si>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</si>
  <si>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</si>
  <si>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</si>
  <si>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</si>
  <si>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</si>
  <si>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</si>
  <si>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</si>
  <si>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</si>
  <si>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</si>
  <si>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</si>
  <si>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</si>
  <si>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</si>
  <si>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</si>
  <si>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</si>
  <si>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</si>
  <si>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</si>
  <si>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</si>
  <si>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</si>
  <si>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</si>
  <si>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</si>
  <si>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</si>
  <si>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</si>
  <si>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</si>
  <si>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</si>
  <si>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</si>
  <si>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</si>
  <si>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</si>
  <si>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</si>
  <si>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</si>
  <si>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</si>
  <si>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</si>
  <si>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</si>
  <si>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</si>
  <si>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</si>
  <si>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</si>
  <si>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</si>
  <si>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</si>
  <si>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</si>
  <si>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</si>
  <si>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</si>
  <si>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</si>
  <si>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</si>
  <si>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</si>
  <si>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</si>
  <si>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</si>
  <si>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</si>
  <si>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</si>
  <si>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</si>
  <si>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</si>
  <si>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</si>
  <si>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</si>
  <si>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</si>
  <si>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</si>
  <si>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</si>
  <si>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</si>
  <si>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</si>
  <si>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</si>
  <si>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</si>
  <si>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</si>
  <si>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</si>
  <si>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</si>
  <si>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</si>
  <si>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</si>
  <si>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</si>
  <si>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</si>
  <si>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</si>
  <si>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</si>
  <si>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</si>
  <si>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</si>
  <si>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</si>
  <si>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</si>
  <si>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</si>
  <si>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</si>
  <si>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</si>
  <si>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</si>
  <si>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</si>
  <si>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</si>
  <si>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</si>
  <si>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</si>
  <si>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</si>
  <si>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</si>
  <si>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</si>
  <si>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</si>
  <si>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</si>
  <si>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</si>
  <si>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</si>
  <si>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</si>
  <si>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</si>
  <si>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</si>
  <si>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</si>
  <si>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</si>
  <si>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</si>
  <si>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</si>
  <si>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</si>
  <si>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</si>
  <si>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</si>
  <si>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</si>
  <si>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</si>
  <si>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</si>
  <si>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</si>
  <si>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</si>
  <si>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</si>
  <si>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</si>
  <si>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</si>
  <si>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</si>
  <si>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</si>
  <si>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</si>
  <si>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</si>
  <si>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</si>
  <si>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</si>
  <si>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</si>
  <si>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</si>
  <si>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</si>
  <si>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</si>
  <si>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</si>
  <si>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</si>
  <si>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</si>
  <si>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</si>
  <si>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</si>
  <si>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</si>
  <si>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</si>
  <si>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</si>
  <si>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</si>
  <si>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</si>
  <si>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</si>
  <si>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</si>
  <si>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</si>
  <si>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</si>
  <si>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</si>
  <si>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</si>
  <si>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</si>
  <si>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</si>
  <si>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</si>
  <si>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</si>
  <si>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</si>
  <si>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</si>
  <si>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</si>
  <si>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</si>
  <si>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</si>
  <si>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</si>
  <si>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</si>
  <si>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</si>
  <si>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</si>
  <si>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</si>
  <si>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</si>
  <si>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</si>
  <si>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</si>
  <si>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</si>
  <si>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</si>
  <si>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</si>
  <si>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</si>
  <si>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</si>
  <si>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</si>
  <si>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</si>
  <si>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</si>
  <si>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</si>
  <si>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</si>
  <si>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</si>
  <si>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</si>
  <si>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</si>
  <si>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</si>
  <si>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</si>
  <si>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</si>
  <si>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</si>
  <si>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</si>
  <si>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</si>
  <si>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</si>
  <si>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</si>
  <si>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</si>
  <si>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</si>
  <si>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</si>
  <si>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</si>
  <si>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</si>
  <si>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</si>
  <si>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</si>
  <si>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</si>
  <si>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</si>
  <si>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</si>
  <si>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</si>
  <si>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</si>
  <si>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</si>
  <si>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</si>
  <si>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</si>
  <si>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</si>
  <si>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</si>
  <si>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</si>
  <si>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</si>
  <si>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</si>
  <si>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</si>
  <si>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</si>
  <si>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</si>
  <si>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</si>
  <si>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</si>
  <si>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</si>
  <si>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</si>
  <si>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</si>
  <si>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</si>
  <si>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</si>
  <si>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</si>
  <si>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</si>
  <si>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</si>
  <si>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</si>
  <si>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</si>
  <si>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</si>
  <si>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</si>
  <si>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</si>
  <si>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</si>
  <si>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</si>
  <si>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</si>
  <si>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</si>
  <si>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</si>
  <si>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</si>
  <si>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</si>
  <si>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</si>
  <si>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</si>
  <si>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</si>
  <si>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</si>
  <si>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</si>
  <si>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</si>
  <si>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</si>
  <si>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</si>
  <si>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</si>
  <si>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</si>
  <si>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</si>
  <si>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</si>
  <si>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</si>
  <si>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</si>
  <si>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</si>
  <si>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</si>
  <si>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</si>
  <si>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</si>
  <si>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</si>
  <si>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</si>
  <si>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</si>
  <si>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</si>
  <si>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</si>
  <si>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</si>
  <si>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</si>
  <si>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</si>
  <si>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</si>
  <si>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</si>
  <si>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</si>
  <si>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</si>
  <si>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</si>
  <si>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</si>
  <si>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</si>
  <si>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</si>
  <si>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</si>
  <si>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</si>
  <si>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</si>
  <si>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</si>
  <si>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</si>
  <si>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</si>
  <si>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</si>
  <si>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</si>
  <si>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</si>
  <si>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</si>
  <si>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</si>
  <si>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</si>
  <si>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</si>
  <si>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</si>
  <si>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</si>
  <si>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</si>
  <si>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</si>
  <si>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</si>
  <si>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</si>
  <si>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</si>
  <si>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</si>
  <si>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</si>
  <si>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</si>
  <si>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</si>
  <si>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</si>
  <si>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</si>
  <si>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</si>
  <si>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</si>
  <si>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</si>
  <si>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</si>
  <si>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</si>
  <si>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</si>
  <si>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</si>
  <si>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</si>
  <si>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</si>
  <si>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</si>
  <si>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</si>
  <si>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</si>
  <si>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</si>
  <si>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</si>
  <si>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</si>
  <si>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</si>
  <si>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</si>
  <si>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</si>
  <si>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</si>
  <si>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</si>
  <si>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</si>
  <si>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</si>
  <si>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</si>
  <si>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</si>
  <si>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</si>
  <si>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</si>
  <si>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</si>
  <si>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</si>
  <si>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</si>
  <si>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</si>
  <si>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</si>
  <si>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</si>
  <si>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</si>
  <si>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</si>
  <si>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</si>
  <si>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</si>
  <si>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</si>
  <si>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</si>
  <si>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</si>
  <si>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</si>
  <si>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</si>
  <si>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</si>
  <si>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</si>
  <si>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</si>
  <si>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</si>
  <si>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</si>
  <si>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</si>
  <si>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</si>
  <si>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</si>
  <si>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</si>
  <si>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</si>
  <si>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</si>
  <si>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</si>
  <si>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</si>
  <si>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</si>
  <si>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</si>
  <si>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</si>
  <si>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</si>
  <si>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</si>
  <si>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</si>
  <si>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</si>
  <si>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</si>
  <si>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</si>
  <si>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</si>
  <si>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</si>
  <si>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</si>
  <si>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</si>
  <si>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</si>
  <si>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</si>
  <si>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</si>
  <si>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</si>
  <si>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</si>
  <si>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</si>
  <si>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</si>
  <si>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</si>
  <si>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</si>
  <si>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</si>
  <si>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</si>
  <si>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</si>
  <si>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</si>
  <si>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</si>
  <si>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</si>
  <si>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</si>
  <si>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</si>
  <si>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</si>
  <si>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</si>
  <si>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</si>
  <si>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</si>
  <si>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</si>
  <si>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</si>
  <si>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</si>
  <si>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</si>
  <si>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</si>
  <si>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</si>
  <si>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</si>
  <si>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</si>
  <si>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</si>
  <si>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</si>
  <si>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</si>
  <si>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</si>
  <si>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</si>
  <si>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</si>
  <si>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</si>
  <si>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</si>
  <si>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</si>
  <si>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</si>
  <si>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</si>
  <si>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</si>
  <si>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</si>
  <si>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</si>
  <si>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</si>
  <si>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</si>
  <si>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</si>
  <si>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</si>
  <si>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</si>
  <si>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</si>
  <si>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</si>
  <si>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</si>
  <si>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</si>
  <si>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</si>
  <si>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</si>
  <si>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</si>
  <si>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</si>
  <si>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</si>
  <si>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</si>
  <si>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</si>
  <si>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</si>
  <si>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</si>
  <si>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</si>
  <si>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</si>
  <si>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</si>
  <si>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</si>
  <si>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</si>
  <si>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</si>
  <si>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</si>
  <si>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</si>
  <si>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</si>
  <si>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</si>
  <si>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</si>
  <si>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</si>
  <si>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</si>
  <si>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</si>
  <si>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</si>
  <si>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</si>
  <si>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</si>
  <si>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</si>
  <si>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</si>
  <si>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</si>
  <si>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</si>
  <si>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</si>
  <si>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</si>
  <si>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</si>
  <si>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</si>
  <si>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</si>
  <si>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</si>
  <si>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</si>
  <si>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</si>
  <si>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</si>
  <si>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</si>
  <si>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</si>
  <si>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</si>
  <si>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</si>
  <si>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</si>
  <si>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</si>
  <si>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</si>
  <si>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</si>
  <si>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</si>
  <si>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</si>
  <si>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</si>
  <si>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</si>
  <si>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</si>
  <si>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</si>
  <si>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</si>
  <si>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</si>
  <si>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</si>
  <si>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</si>
  <si>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</si>
  <si>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</si>
  <si>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</si>
  <si>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</si>
  <si>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</si>
  <si>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</si>
  <si>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</si>
  <si>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</si>
  <si>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</si>
  <si>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</si>
  <si>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</si>
  <si>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</si>
  <si>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</si>
  <si>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</si>
  <si>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</si>
  <si>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</si>
  <si>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</si>
  <si>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</si>
  <si>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</si>
  <si>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</si>
  <si>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</si>
  <si>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</si>
  <si>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</si>
  <si>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</si>
  <si>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</si>
  <si>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</si>
  <si>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</si>
  <si>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</si>
  <si>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</si>
  <si>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</si>
  <si>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</si>
  <si>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</si>
  <si>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</si>
  <si>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</si>
  <si>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</si>
  <si>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</si>
  <si>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</si>
  <si>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</si>
  <si>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</si>
  <si>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</si>
  <si>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</si>
  <si>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</si>
  <si>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</si>
  <si>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</si>
  <si>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</si>
  <si>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</si>
  <si>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</si>
  <si>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</si>
  <si>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</si>
  <si>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</si>
  <si>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</si>
  <si>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</si>
  <si>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</si>
  <si>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</si>
  <si>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</si>
  <si>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</si>
  <si>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</si>
  <si>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</si>
  <si>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</si>
  <si>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</si>
  <si>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</si>
  <si>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</si>
  <si>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</si>
  <si>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</si>
  <si>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</si>
  <si>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</si>
  <si>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</si>
  <si>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</si>
  <si>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</si>
  <si>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</si>
  <si>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</si>
  <si>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</si>
  <si>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</si>
  <si>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</si>
  <si>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</si>
  <si>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</si>
  <si>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</si>
  <si>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</si>
  <si>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</si>
  <si>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</si>
  <si>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</si>
  <si>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</si>
  <si>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</si>
  <si>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</si>
  <si>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</si>
  <si>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</si>
  <si>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</si>
  <si>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</si>
  <si>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</si>
  <si>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</si>
  <si>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</si>
  <si>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</si>
  <si>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</si>
  <si>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</si>
  <si>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</si>
  <si>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</si>
  <si>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</si>
  <si>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</si>
  <si>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</si>
  <si>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</si>
  <si>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</si>
  <si>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</si>
  <si>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</si>
  <si>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</si>
  <si>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</si>
  <si>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</si>
  <si>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</si>
  <si>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</si>
  <si>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</si>
  <si>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</si>
  <si>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</si>
  <si>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</si>
  <si>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</si>
  <si>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</si>
  <si>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</si>
  <si>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</si>
  <si>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</si>
  <si>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</si>
  <si>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</si>
  <si>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</si>
  <si>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</si>
  <si>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</si>
  <si>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</si>
  <si>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</si>
  <si>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</si>
  <si>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</si>
  <si>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</si>
  <si>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</si>
  <si>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</si>
  <si>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</si>
  <si>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</si>
  <si>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</si>
  <si>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</si>
  <si>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</si>
  <si>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</si>
  <si>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</si>
  <si>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</si>
  <si>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</si>
  <si>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</si>
  <si>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</si>
  <si>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</si>
  <si>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</si>
  <si>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</si>
  <si>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</si>
  <si>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</si>
  <si>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</si>
  <si>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</si>
  <si>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</si>
  <si>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</si>
  <si>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</si>
  <si>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</si>
  <si>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</si>
  <si>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</si>
  <si>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</si>
  <si>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</si>
  <si>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</si>
  <si>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</si>
  <si>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</si>
  <si>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</si>
  <si>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</si>
  <si>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</si>
  <si>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</si>
  <si>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</si>
  <si>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</si>
  <si>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</si>
  <si>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</si>
  <si>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</si>
  <si>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</si>
  <si>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</si>
  <si>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</si>
  <si>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</si>
  <si>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</si>
  <si>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</si>
  <si>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</si>
  <si>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</si>
  <si>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</si>
  <si>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</si>
  <si>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</si>
  <si>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</si>
  <si>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</si>
  <si>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</si>
  <si>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</si>
  <si>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</si>
  <si>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</si>
  <si>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</si>
  <si>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</si>
  <si>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</si>
  <si>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</si>
  <si>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</si>
  <si>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</si>
  <si>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</si>
  <si>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</si>
  <si>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</si>
  <si>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</si>
  <si>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</si>
  <si>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</si>
  <si>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</si>
  <si>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</si>
  <si>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</si>
  <si>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</si>
  <si>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</si>
  <si>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</si>
  <si>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</si>
  <si>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</si>
  <si>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</si>
  <si>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</si>
  <si>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</si>
  <si>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</si>
  <si>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</si>
  <si>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</si>
  <si>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</si>
  <si>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</si>
  <si>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</si>
  <si>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</si>
  <si>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</si>
  <si>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</si>
  <si>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</si>
  <si>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</si>
  <si>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</si>
  <si>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</si>
  <si>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</si>
  <si>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</si>
  <si>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</si>
  <si>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</si>
  <si>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</si>
  <si>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</si>
  <si>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</si>
  <si>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</si>
  <si>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</si>
  <si>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</si>
  <si>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</si>
  <si>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</si>
  <si>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</si>
  <si>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</si>
  <si>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</si>
  <si>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</si>
  <si>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</si>
  <si>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</si>
  <si>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</si>
  <si>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</si>
  <si>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</si>
  <si>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</si>
  <si>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</si>
  <si>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</si>
  <si>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</si>
  <si>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</si>
  <si>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</si>
  <si>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</si>
  <si>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</si>
  <si>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</si>
  <si>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</si>
  <si>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</si>
  <si>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</si>
  <si>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</si>
  <si>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</si>
  <si>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</si>
  <si>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</si>
  <si>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</si>
  <si>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</si>
  <si>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</si>
  <si>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</si>
  <si>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</si>
  <si>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</si>
  <si>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</si>
  <si>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</si>
  <si>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</si>
  <si>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</si>
  <si>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</si>
  <si>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</si>
  <si>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</si>
  <si>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</si>
  <si>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</si>
  <si>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</si>
  <si>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</si>
  <si>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</si>
  <si>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</si>
  <si>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</si>
  <si>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</si>
  <si>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</si>
  <si>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</si>
  <si>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</si>
  <si>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</si>
  <si>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</si>
  <si>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</si>
  <si>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</si>
  <si>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</si>
  <si>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</si>
  <si>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</si>
  <si>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</si>
  <si>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</si>
  <si>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</si>
  <si>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</si>
  <si>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</si>
  <si>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</si>
  <si>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</si>
  <si>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</si>
  <si>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</si>
  <si>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</si>
  <si>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</si>
  <si>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</si>
  <si>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</si>
  <si>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</si>
  <si>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</si>
  <si>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</si>
  <si>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</si>
  <si>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</si>
  <si>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</si>
  <si>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</si>
  <si>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</si>
  <si>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</si>
  <si>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</si>
  <si>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</si>
  <si>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</si>
  <si>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</si>
  <si>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</si>
  <si>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</si>
  <si>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</si>
  <si>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</si>
  <si>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</si>
  <si>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</si>
  <si>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</si>
  <si>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</si>
  <si>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</si>
  <si>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</si>
  <si>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</si>
  <si>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</si>
  <si>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</si>
  <si>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</si>
  <si>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</si>
  <si>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</si>
  <si>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</si>
  <si>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</si>
  <si>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</si>
  <si>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</si>
  <si>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</si>
  <si>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</si>
  <si>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</si>
  <si>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</si>
  <si>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</si>
  <si>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</si>
  <si>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</si>
  <si>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</si>
  <si>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</si>
  <si>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</si>
  <si>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</si>
  <si>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</si>
  <si>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</si>
  <si>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</si>
  <si>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</si>
  <si>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</si>
  <si>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</si>
  <si>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</si>
  <si>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</si>
  <si>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</si>
  <si>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</si>
  <si>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</si>
  <si>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</si>
  <si>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</si>
  <si>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</si>
  <si>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</si>
  <si>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</si>
  <si>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</si>
  <si>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</si>
  <si>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</si>
  <si>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</si>
  <si>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</si>
  <si>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</si>
  <si>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</si>
  <si>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</si>
  <si>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</si>
  <si>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</si>
  <si>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</si>
  <si>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</si>
  <si>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</si>
  <si>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</si>
  <si>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</si>
  <si>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</si>
  <si>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</si>
  <si>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</si>
  <si>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</si>
  <si>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</si>
  <si>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</si>
  <si>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</si>
  <si>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</si>
  <si>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</si>
  <si>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</si>
  <si>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</si>
  <si>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</si>
  <si>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</si>
  <si>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</si>
  <si>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</si>
  <si>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</si>
  <si>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</si>
  <si>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</si>
  <si>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</si>
  <si>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</si>
  <si>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</si>
  <si>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</si>
  <si>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</si>
  <si>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</si>
  <si>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</si>
  <si>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</si>
  <si>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</si>
  <si>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</si>
  <si>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</si>
  <si>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</si>
  <si>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</si>
  <si>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</si>
  <si>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</si>
  <si>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</si>
  <si>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</si>
  <si>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</si>
  <si>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</si>
  <si>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</si>
  <si>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</si>
  <si>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</si>
  <si>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</si>
  <si>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</si>
  <si>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</si>
  <si>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</si>
  <si>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</si>
  <si>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</si>
  <si>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</si>
  <si>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</si>
  <si>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</si>
  <si>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</si>
  <si>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</si>
  <si>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</si>
  <si>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</si>
  <si>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</si>
  <si>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</si>
  <si>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</si>
  <si>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</si>
  <si>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</si>
  <si>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</si>
  <si>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</si>
  <si>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</si>
  <si>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</si>
  <si>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</si>
  <si>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</si>
  <si>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</si>
  <si>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</si>
  <si>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</si>
  <si>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</si>
  <si>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</si>
  <si>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</si>
  <si>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</si>
  <si>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</si>
  <si>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</si>
  <si>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</si>
  <si>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</si>
  <si>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</si>
  <si>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</si>
  <si>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</si>
  <si>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</si>
  <si>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</si>
  <si>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</si>
  <si>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</si>
  <si>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</si>
  <si>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</si>
  <si>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</si>
  <si>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</si>
  <si>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</si>
  <si>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</si>
  <si>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</si>
  <si>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</si>
  <si>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</si>
  <si>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</si>
  <si>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</si>
  <si>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</si>
  <si>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</si>
  <si>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</si>
  <si>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</si>
  <si>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</si>
  <si>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</si>
  <si>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</si>
  <si>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</si>
  <si>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</si>
  <si>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</si>
  <si>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</si>
  <si>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</si>
  <si>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</si>
  <si>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</si>
  <si>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</si>
  <si>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</si>
  <si>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</si>
  <si>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</si>
  <si>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</si>
  <si>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</si>
  <si>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</si>
  <si>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</si>
  <si>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</si>
  <si>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</si>
  <si>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</si>
  <si>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</si>
  <si>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</si>
  <si>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</si>
  <si>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</si>
  <si>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</si>
  <si>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</si>
  <si>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</si>
  <si>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</si>
  <si>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</si>
  <si>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</si>
  <si>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</si>
  <si>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</si>
  <si>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</si>
  <si>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</si>
  <si>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</si>
  <si>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</si>
  <si>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</si>
  <si>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</si>
  <si>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</si>
  <si>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</si>
  <si>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</si>
  <si>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</si>
  <si>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</si>
  <si>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</si>
  <si>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</si>
  <si>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</si>
  <si>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</si>
  <si>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</si>
  <si>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</si>
  <si>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</si>
  <si>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</si>
  <si>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</si>
  <si>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</si>
  <si>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</si>
  <si>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</si>
  <si>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</si>
  <si>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</si>
  <si>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</si>
  <si>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</si>
  <si>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</si>
  <si>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</si>
  <si>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</si>
  <si>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</si>
  <si>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</si>
  <si>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</si>
  <si>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</si>
  <si>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</si>
  <si>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</si>
  <si>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</si>
  <si>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</si>
  <si>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</si>
  <si>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</si>
  <si>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</si>
  <si>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</si>
  <si>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</si>
  <si>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</si>
  <si>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</si>
  <si>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</si>
  <si>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</si>
  <si>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</si>
  <si>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</si>
  <si>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</si>
  <si>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</si>
  <si>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</si>
  <si>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</si>
  <si>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</si>
  <si>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</si>
  <si>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</si>
  <si>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</si>
  <si>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</si>
  <si>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</si>
  <si>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</si>
  <si>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</si>
  <si>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</si>
  <si>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</si>
  <si>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</si>
  <si>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</si>
  <si>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</si>
  <si>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</si>
  <si>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</si>
  <si>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</si>
  <si>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</si>
  <si>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</si>
  <si>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</si>
  <si>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</si>
  <si>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</si>
  <si>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</si>
  <si>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</si>
  <si>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</si>
  <si>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</si>
  <si>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</si>
  <si>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</si>
  <si>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</si>
  <si>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</si>
  <si>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</si>
  <si>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</si>
  <si>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</si>
  <si>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</si>
  <si>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</si>
  <si>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</si>
  <si>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</si>
  <si>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</si>
  <si>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</si>
  <si>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</si>
  <si>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</si>
  <si>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</si>
  <si>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</si>
  <si>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</si>
  <si>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</si>
  <si>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</si>
  <si>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</si>
  <si>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</si>
  <si>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</si>
  <si>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</si>
  <si>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</si>
  <si>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</si>
  <si>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</si>
  <si>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</si>
  <si>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</si>
  <si>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</si>
  <si>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</si>
  <si>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</si>
  <si>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</si>
  <si>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</si>
  <si>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</si>
  <si>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</si>
  <si>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</si>
  <si>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</si>
  <si>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</si>
  <si>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</si>
  <si>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</si>
  <si>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</si>
  <si>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</si>
  <si>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</si>
  <si>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</si>
  <si>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</si>
  <si>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</si>
  <si>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</si>
  <si>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</si>
  <si>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</si>
  <si>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</si>
  <si>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</si>
  <si>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</si>
  <si>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</si>
  <si>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</si>
  <si>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</si>
  <si>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</si>
  <si>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</si>
  <si>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</si>
  <si>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</si>
  <si>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</si>
  <si>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</si>
  <si>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</si>
  <si>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</si>
  <si>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</si>
  <si>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</si>
  <si>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</si>
  <si>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</si>
  <si>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</si>
  <si>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</si>
  <si>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</si>
  <si>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</si>
  <si>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</si>
  <si>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</si>
  <si>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</si>
  <si>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</si>
  <si>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</si>
  <si>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</si>
  <si>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</si>
  <si>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</si>
  <si>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</si>
  <si>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</si>
  <si>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</si>
  <si>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</si>
  <si>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</si>
  <si>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</si>
  <si>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</si>
  <si>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</si>
  <si>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</si>
  <si>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</si>
  <si>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</si>
  <si>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</si>
  <si>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</si>
  <si>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</si>
  <si>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</si>
  <si>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</si>
  <si>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</si>
  <si>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</si>
  <si>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</si>
  <si>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</si>
  <si>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</si>
  <si>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</si>
  <si>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</si>
  <si>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</si>
  <si>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</si>
  <si>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</si>
  <si>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</si>
  <si>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</si>
  <si>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</si>
  <si>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</si>
  <si>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</si>
  <si>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</si>
  <si>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</si>
  <si>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</si>
  <si>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</si>
  <si>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</si>
  <si>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</si>
  <si>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</si>
  <si>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</si>
  <si>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</si>
  <si>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</si>
  <si>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</si>
  <si>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</si>
  <si>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</si>
  <si>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</si>
  <si>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</si>
  <si>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</si>
  <si>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</si>
  <si>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</si>
  <si>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</si>
  <si>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</si>
  <si>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</si>
  <si>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</si>
  <si>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</si>
  <si>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</si>
  <si>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</si>
  <si>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</si>
  <si>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</si>
  <si>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</si>
  <si>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</si>
  <si>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</si>
  <si>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</si>
  <si>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</si>
  <si>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</si>
  <si>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</si>
  <si>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</si>
  <si>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</si>
  <si>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</si>
  <si>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</si>
  <si>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</si>
  <si>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</si>
  <si>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</si>
  <si>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</si>
  <si>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</si>
  <si>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</si>
  <si>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</si>
  <si>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</si>
  <si>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</si>
  <si>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</si>
  <si>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</si>
  <si>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</si>
  <si>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</si>
  <si>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</si>
  <si>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</si>
  <si>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</si>
  <si>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</si>
  <si>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</si>
  <si>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</si>
  <si>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</si>
  <si>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</si>
  <si>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</si>
  <si>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</si>
  <si>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</si>
  <si>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</si>
  <si>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</si>
  <si>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</si>
  <si>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</si>
  <si>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</si>
  <si>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</si>
  <si>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</si>
  <si>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</si>
  <si>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</si>
  <si>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</si>
  <si>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</si>
  <si>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</si>
  <si>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</si>
  <si>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</si>
  <si>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</si>
  <si>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</si>
  <si>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</si>
  <si>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</si>
  <si>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</si>
  <si>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</si>
  <si>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</si>
  <si>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</si>
  <si>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</si>
  <si>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</si>
  <si>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</si>
  <si>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</si>
  <si>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</si>
  <si>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</si>
  <si>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</si>
  <si>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</si>
  <si>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</si>
  <si>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</si>
  <si>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</si>
  <si>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</si>
  <si>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</si>
  <si>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</si>
  <si>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</si>
  <si>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</si>
  <si>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</si>
  <si>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</si>
  <si>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</si>
  <si>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</si>
  <si>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</si>
  <si>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</si>
  <si>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</si>
  <si>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</si>
  <si>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</si>
  <si>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</si>
  <si>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</si>
  <si>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</si>
  <si>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</si>
  <si>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</si>
  <si>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</si>
  <si>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</si>
  <si>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</si>
  <si>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</si>
  <si>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</si>
  <si>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</si>
  <si>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</si>
  <si>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</si>
  <si>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</si>
  <si>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</si>
  <si>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</si>
  <si>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</si>
  <si>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</si>
  <si>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</si>
  <si>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</si>
  <si>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</si>
  <si>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</si>
  <si>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</si>
  <si>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</si>
  <si>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</si>
  <si>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</si>
  <si>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</si>
  <si>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</si>
  <si>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</si>
  <si>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</si>
  <si>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</si>
  <si>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</si>
  <si>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</si>
  <si>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</si>
  <si>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</si>
  <si>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</si>
  <si>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</si>
  <si>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</si>
  <si>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</si>
  <si>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</si>
  <si>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</si>
  <si>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</si>
  <si>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</si>
  <si>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</si>
  <si>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</si>
  <si>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</si>
  <si>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</si>
  <si>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</si>
  <si>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</si>
  <si>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</si>
  <si>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</si>
  <si>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</si>
  <si>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</si>
  <si>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</si>
  <si>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</si>
  <si>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</si>
  <si>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</si>
  <si>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</si>
  <si>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</si>
  <si>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</si>
  <si>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</si>
  <si>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</si>
  <si>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</si>
  <si>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</si>
  <si>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</si>
  <si>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</si>
  <si>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</si>
  <si>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</si>
  <si>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</si>
  <si>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</si>
  <si>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</si>
  <si>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</si>
  <si>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</si>
  <si>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</si>
  <si>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</si>
  <si>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</si>
  <si>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</si>
  <si>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</si>
  <si>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</si>
  <si>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</si>
  <si>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</si>
  <si>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</si>
  <si>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</si>
  <si>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</si>
  <si>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</si>
  <si>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</si>
  <si>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</si>
  <si>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</si>
  <si>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</si>
  <si>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</si>
  <si>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</si>
  <si>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</si>
  <si>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</si>
  <si>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</si>
  <si>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</si>
  <si>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</si>
  <si>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</si>
  <si>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</si>
  <si>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</si>
  <si>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</si>
  <si>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</si>
  <si>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</si>
  <si>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</si>
  <si>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</si>
  <si>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</si>
  <si>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</si>
  <si>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</si>
  <si>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</si>
  <si>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</si>
  <si>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</si>
  <si>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</si>
  <si>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</si>
  <si>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</si>
  <si>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</si>
  <si>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</si>
  <si>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</si>
  <si>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</si>
  <si>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</si>
  <si>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</si>
  <si>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</si>
  <si>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</si>
  <si>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</si>
  <si>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</si>
  <si>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</si>
  <si>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</si>
  <si>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</si>
  <si>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</si>
  <si>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</si>
  <si>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</si>
  <si>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</si>
  <si>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</si>
  <si>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</si>
  <si>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</si>
  <si>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</si>
  <si>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</si>
  <si>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</si>
  <si>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</si>
  <si>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</si>
  <si>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</si>
  <si>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</si>
  <si>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</si>
  <si>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</si>
  <si>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</si>
  <si>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</si>
  <si>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</si>
  <si>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</si>
  <si>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</si>
  <si>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</si>
  <si>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</si>
  <si>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</si>
  <si>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</si>
  <si>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</si>
  <si>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</si>
  <si>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</si>
  <si>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</si>
  <si>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</si>
  <si>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</si>
  <si>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</si>
  <si>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</si>
  <si>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</si>
  <si>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</si>
  <si>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</si>
  <si>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</si>
  <si>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</si>
  <si>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</si>
  <si>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</si>
  <si>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</si>
  <si>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</si>
  <si>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</si>
  <si>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</si>
  <si>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</si>
  <si>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</si>
  <si>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</si>
  <si>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</si>
  <si>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</si>
  <si>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</si>
  <si>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</si>
  <si>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</si>
  <si>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</si>
  <si>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</si>
  <si>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</si>
  <si>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</si>
  <si>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</si>
  <si>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</si>
  <si>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</si>
  <si>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</si>
  <si>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</si>
  <si>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</si>
  <si>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</si>
  <si>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</si>
  <si>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</si>
  <si>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</si>
  <si>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</si>
  <si>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</si>
  <si>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</si>
  <si>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</si>
  <si>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</si>
  <si>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</si>
  <si>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</si>
  <si>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</si>
  <si>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</si>
  <si>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</si>
  <si>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</si>
  <si>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</si>
  <si>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</si>
  <si>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</si>
  <si>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</si>
  <si>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</si>
  <si>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</si>
  <si>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</si>
  <si>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</si>
  <si>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</si>
  <si>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</si>
  <si>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</si>
  <si>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</si>
  <si>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</si>
  <si>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</si>
  <si>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</si>
  <si>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</si>
  <si>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</si>
  <si>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</si>
  <si>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</si>
  <si>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</si>
  <si>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</si>
  <si>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</si>
  <si>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</si>
  <si>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</si>
  <si>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</si>
  <si>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</si>
  <si>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</si>
  <si>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</si>
  <si>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</si>
  <si>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</si>
  <si>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</si>
  <si>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</si>
  <si>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</si>
  <si>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</si>
  <si>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</si>
  <si>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</si>
  <si>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</si>
  <si>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</si>
  <si>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</si>
  <si>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</si>
  <si>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</si>
  <si>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</si>
  <si>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</si>
  <si>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</si>
  <si>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</si>
  <si>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</si>
  <si>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</si>
  <si>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</si>
  <si>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</si>
  <si>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</si>
  <si>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</si>
  <si>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</si>
  <si>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</si>
  <si>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</si>
  <si>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</si>
  <si>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</si>
  <si>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</si>
  <si>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</si>
  <si>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</si>
  <si>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</si>
  <si>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</si>
  <si>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</si>
  <si>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</si>
  <si>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</si>
  <si>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</si>
  <si>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</si>
  <si>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</si>
  <si>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</si>
  <si>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</si>
  <si>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</si>
  <si>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</si>
  <si>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</si>
  <si>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</si>
  <si>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</si>
  <si>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</si>
  <si>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</si>
  <si>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</si>
  <si>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</si>
  <si>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</si>
  <si>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</si>
  <si>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</si>
  <si>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</si>
  <si>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</si>
  <si>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</si>
  <si>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</si>
  <si>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</si>
  <si>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</si>
  <si>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</si>
  <si>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</si>
  <si>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</si>
  <si>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</si>
  <si>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</si>
  <si>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</si>
  <si>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</si>
  <si>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</si>
  <si>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</si>
  <si>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</si>
  <si>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</si>
  <si>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</si>
  <si>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</si>
  <si>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</si>
  <si>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</si>
  <si>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</si>
  <si>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</si>
  <si>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</si>
  <si>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</si>
  <si>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</si>
  <si>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</si>
  <si>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</si>
  <si>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</si>
  <si>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</si>
  <si>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</si>
  <si>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</si>
  <si>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</si>
  <si>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</si>
  <si>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</si>
  <si>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</si>
  <si>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</si>
  <si>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</si>
  <si>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</si>
  <si>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</si>
  <si>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</si>
  <si>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</si>
  <si>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</si>
  <si>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</si>
  <si>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</si>
  <si>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</si>
  <si>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</si>
  <si>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</si>
  <si>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</si>
  <si>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</si>
  <si>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</si>
  <si>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</si>
  <si>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</si>
  <si>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</si>
  <si>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</si>
  <si>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</si>
  <si>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</si>
  <si>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</si>
  <si>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</si>
  <si>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</si>
  <si>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</si>
  <si>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</si>
  <si>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</si>
  <si>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</si>
  <si>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</si>
  <si>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</si>
  <si>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</si>
  <si>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</si>
  <si>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</si>
  <si>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</si>
  <si>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</si>
  <si>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</si>
  <si>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</si>
  <si>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</si>
  <si>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</si>
  <si>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</si>
  <si>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</si>
  <si>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</si>
  <si>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</si>
  <si>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</si>
  <si>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</si>
  <si>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</si>
  <si>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</si>
  <si>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</si>
  <si>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</si>
  <si>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</si>
  <si>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</si>
  <si>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</si>
  <si>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</si>
  <si>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</si>
  <si>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</si>
  <si>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</si>
  <si>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</si>
  <si>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</si>
  <si>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</si>
  <si>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</si>
  <si>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</si>
  <si>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</si>
  <si>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</si>
  <si>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</si>
  <si>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</si>
  <si>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</si>
  <si>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</si>
  <si>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</si>
  <si>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</si>
  <si>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</si>
  <si>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</si>
  <si>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</si>
  <si>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</si>
  <si>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</si>
  <si>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</si>
  <si>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</si>
  <si>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</si>
  <si>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</si>
  <si>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</si>
  <si>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</si>
  <si>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</si>
  <si>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</si>
  <si>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</si>
  <si>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</si>
  <si>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</si>
  <si>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</si>
  <si>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</si>
  <si>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</si>
  <si>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</si>
  <si>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</si>
  <si>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</si>
  <si>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</si>
  <si>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</si>
  <si>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</si>
  <si>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</si>
  <si>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</si>
  <si>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</si>
  <si>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</si>
  <si>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</si>
  <si>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</si>
  <si>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</si>
  <si>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</si>
  <si>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</si>
  <si>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</si>
  <si>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</si>
  <si>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</si>
  <si>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</si>
  <si>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</si>
  <si>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</si>
  <si>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</si>
  <si>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</si>
  <si>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</si>
  <si>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</si>
  <si>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</si>
  <si>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</si>
  <si>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</si>
  <si>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</si>
  <si>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</si>
  <si>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</si>
  <si>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</si>
  <si>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</si>
  <si>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</si>
  <si>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</si>
  <si>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</si>
  <si>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</si>
  <si>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</si>
  <si>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</si>
  <si>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</si>
  <si>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</si>
  <si>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</si>
  <si>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</si>
  <si>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</si>
  <si>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</si>
  <si>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</si>
  <si>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</si>
  <si>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</si>
  <si>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</si>
  <si>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</si>
  <si>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</si>
  <si>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</si>
  <si>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</si>
  <si>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</si>
  <si>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</si>
  <si>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</si>
  <si>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</si>
  <si>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</si>
  <si>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</si>
  <si>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</si>
  <si>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</si>
  <si>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</si>
  <si>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</si>
  <si>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</si>
  <si>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</si>
  <si>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</si>
  <si>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</si>
  <si>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</si>
  <si>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</si>
  <si>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</si>
  <si>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</si>
  <si>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</si>
  <si>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</si>
  <si>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</si>
  <si>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</si>
  <si>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</si>
  <si>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</si>
  <si>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</si>
  <si>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</si>
  <si>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</si>
  <si>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</si>
  <si>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</si>
  <si>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</si>
  <si>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</si>
  <si>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</si>
  <si>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</si>
  <si>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</si>
  <si>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</si>
  <si>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</si>
  <si>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</si>
  <si>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</si>
  <si>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</si>
  <si>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</si>
  <si>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</si>
  <si>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</si>
  <si>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</si>
  <si>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</si>
  <si>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</si>
  <si>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</si>
  <si>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</si>
  <si>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</si>
  <si>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</si>
  <si>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</si>
  <si>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</si>
  <si>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</si>
  <si>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</si>
  <si>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</si>
  <si>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</si>
  <si>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</si>
  <si>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</si>
  <si>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</si>
  <si>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</si>
  <si>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</si>
  <si>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</si>
  <si>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</si>
  <si>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</si>
  <si>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</si>
  <si>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</si>
  <si>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</si>
  <si>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</si>
  <si>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</si>
  <si>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</si>
  <si>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</si>
  <si>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</si>
  <si>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</si>
  <si>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</si>
  <si>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</si>
  <si>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</si>
  <si>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</si>
  <si>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</si>
  <si>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</si>
  <si>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</si>
  <si>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</si>
  <si>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</si>
  <si>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</si>
  <si>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</si>
  <si>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</si>
  <si>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</si>
  <si>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</si>
  <si>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</si>
  <si>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</si>
  <si>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</si>
  <si>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</si>
  <si>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</si>
  <si>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</si>
  <si>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</si>
  <si>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</si>
  <si>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</si>
  <si>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</si>
  <si>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</si>
  <si>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</si>
  <si>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</si>
  <si>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</si>
  <si>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</si>
  <si>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</si>
  <si>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</si>
  <si>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</si>
  <si>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</si>
  <si>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</si>
  <si>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</si>
  <si>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</si>
  <si>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</si>
  <si>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</si>
  <si>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</si>
  <si>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</si>
  <si>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</si>
  <si>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</si>
  <si>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</si>
  <si>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</si>
  <si>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</si>
  <si>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</si>
  <si>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</si>
  <si>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</si>
  <si>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</si>
  <si>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</si>
  <si>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</si>
  <si>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</si>
  <si>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</si>
  <si>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</si>
  <si>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</si>
  <si>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</si>
  <si>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</si>
  <si>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</si>
  <si>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</si>
  <si>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</si>
  <si>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</si>
  <si>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</si>
  <si>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</si>
  <si>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</si>
  <si>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</si>
  <si>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</si>
  <si>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</si>
  <si>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</si>
  <si>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</si>
  <si>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</si>
  <si>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</si>
  <si>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</si>
  <si>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</si>
  <si>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</si>
  <si>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</si>
  <si>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</si>
  <si>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</si>
  <si>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</si>
  <si>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</si>
  <si>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</si>
  <si>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</si>
  <si>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</si>
  <si>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</si>
  <si>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</si>
  <si>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</si>
  <si>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</si>
  <si>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</si>
  <si>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</si>
  <si>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</si>
  <si>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</si>
  <si>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</si>
  <si>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</si>
  <si>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</si>
  <si>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</si>
  <si>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</si>
  <si>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</si>
  <si>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</si>
  <si>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</si>
  <si>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</si>
  <si>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</si>
  <si>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</si>
  <si>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</si>
  <si>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</si>
  <si>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</si>
  <si>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</si>
  <si>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</si>
  <si>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</si>
  <si>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</si>
  <si>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</si>
  <si>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</si>
  <si>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</si>
  <si>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</si>
  <si>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</si>
  <si>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</si>
  <si>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</si>
  <si>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</si>
  <si>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</si>
  <si>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</si>
  <si>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</si>
  <si>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</si>
  <si>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</si>
  <si>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</si>
  <si>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</si>
  <si>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</si>
  <si>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</si>
  <si>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</si>
  <si>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</si>
  <si>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</si>
  <si>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</si>
  <si>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</si>
  <si>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</si>
  <si>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</si>
  <si>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</si>
  <si>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</si>
  <si>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</si>
  <si>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</si>
  <si>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</si>
  <si>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</si>
  <si>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</si>
  <si>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</si>
  <si>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</si>
  <si>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</si>
  <si>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</si>
  <si>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</si>
  <si>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</si>
  <si>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</si>
  <si>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</si>
  <si>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</si>
  <si>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</si>
  <si>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</si>
  <si>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</si>
  <si>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</si>
  <si>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</si>
  <si>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</si>
  <si>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</si>
  <si>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</si>
  <si>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</si>
  <si>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</si>
  <si>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</si>
  <si>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</si>
  <si>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</si>
  <si>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</si>
  <si>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</si>
  <si>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</si>
  <si>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</si>
  <si>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</si>
  <si>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</si>
  <si>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</si>
  <si>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</si>
  <si>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</si>
  <si>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</si>
  <si>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</si>
  <si>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</si>
  <si>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</si>
  <si>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</si>
  <si>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</si>
  <si>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</si>
  <si>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</si>
  <si>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</si>
  <si>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</si>
  <si>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</si>
  <si>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</si>
  <si>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</si>
  <si>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</si>
  <si>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</si>
  <si>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</si>
  <si>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</si>
  <si>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</si>
  <si>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</si>
  <si>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</si>
  <si>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</si>
  <si>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</si>
  <si>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</si>
  <si>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</si>
  <si>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</si>
  <si>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</si>
  <si>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</si>
  <si>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</si>
  <si>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</si>
  <si>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</si>
  <si>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</si>
  <si>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</si>
  <si>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</si>
  <si>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</si>
  <si>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</si>
  <si>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</si>
  <si>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</si>
  <si>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</si>
  <si>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</si>
  <si>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</si>
  <si>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</si>
  <si>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</si>
  <si>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</si>
  <si>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</si>
  <si>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</si>
  <si>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</si>
  <si>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</si>
  <si>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</si>
  <si>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</si>
  <si>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</si>
  <si>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</si>
  <si>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</si>
  <si>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</si>
  <si>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</si>
  <si>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</si>
  <si>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</si>
  <si>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</si>
  <si>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</si>
  <si>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</si>
  <si>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</si>
  <si>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</si>
  <si>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</si>
  <si>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</si>
  <si>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</si>
  <si>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</si>
  <si>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</si>
  <si>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</si>
  <si>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</si>
  <si>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</si>
  <si>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</si>
  <si>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</si>
  <si>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</si>
  <si>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</si>
  <si>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</si>
  <si>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</si>
  <si>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</si>
  <si>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</si>
  <si>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</si>
  <si>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</si>
  <si>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</si>
  <si>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</si>
  <si>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</si>
  <si>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</si>
  <si>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</si>
  <si>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</si>
  <si>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</si>
  <si>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</si>
  <si>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</si>
  <si>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</si>
  <si>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</si>
  <si>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</si>
  <si>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</si>
  <si>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</si>
  <si>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</si>
  <si>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</si>
  <si>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</si>
  <si>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</si>
  <si>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</si>
  <si>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</si>
  <si>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</si>
  <si>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</si>
  <si>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</si>
  <si>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</si>
  <si>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</si>
  <si>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</si>
  <si>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</si>
  <si>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</si>
  <si>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</si>
  <si>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</si>
  <si>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</si>
  <si>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</si>
  <si>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</si>
  <si>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</si>
  <si>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</si>
  <si>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</si>
  <si>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</si>
  <si>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</si>
  <si>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</si>
  <si>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</si>
  <si>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</si>
  <si>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</si>
  <si>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</si>
  <si>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</si>
  <si>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</si>
  <si>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</si>
  <si>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</si>
  <si>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</si>
  <si>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</si>
  <si>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</si>
  <si>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</si>
  <si>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</si>
  <si>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</si>
  <si>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</si>
  <si>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</si>
  <si>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</si>
  <si>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</si>
  <si>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</si>
  <si>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</si>
  <si>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</si>
  <si>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</si>
  <si>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</si>
  <si>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</si>
  <si>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</si>
  <si>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</si>
  <si>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</si>
  <si>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</si>
  <si>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</si>
  <si>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</si>
  <si>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</si>
  <si>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</si>
  <si>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</si>
  <si>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</si>
  <si>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</si>
  <si>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</si>
  <si>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</si>
  <si>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</si>
  <si>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</si>
  <si>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</si>
  <si>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</si>
  <si>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</si>
  <si>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</si>
  <si>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</si>
  <si>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</si>
  <si>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</si>
  <si>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</si>
  <si>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</si>
  <si>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</si>
  <si>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</si>
  <si>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</si>
  <si>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</si>
  <si>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</si>
  <si>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</si>
  <si>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</si>
  <si>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</si>
  <si>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</si>
  <si>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</si>
  <si>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</si>
  <si>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</si>
  <si>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</si>
  <si>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</si>
  <si>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</si>
  <si>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</si>
  <si>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</si>
  <si>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</si>
  <si>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</si>
  <si>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</si>
  <si>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</si>
  <si>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</si>
  <si>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</si>
  <si>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</si>
  <si>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</si>
  <si>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</si>
  <si>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</si>
  <si>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</si>
  <si>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</si>
  <si>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</si>
  <si>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</si>
  <si>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</si>
  <si>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</si>
  <si>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</si>
  <si>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</si>
  <si>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</si>
  <si>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</si>
  <si>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</si>
  <si>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</si>
  <si>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</si>
  <si>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</si>
  <si>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</si>
  <si>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</si>
  <si>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</si>
  <si>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</si>
  <si>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</si>
  <si>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</si>
  <si>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</si>
  <si>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</si>
  <si>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</si>
  <si>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</si>
  <si>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</si>
  <si>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</si>
  <si>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</si>
  <si>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</si>
  <si>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</si>
  <si>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</si>
  <si>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</si>
  <si>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</si>
  <si>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</si>
  <si>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</si>
  <si>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</si>
  <si>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</si>
  <si>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</si>
  <si>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</si>
  <si>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</si>
  <si>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</si>
  <si>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</si>
  <si>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</si>
  <si>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</si>
  <si>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</si>
  <si>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</si>
  <si>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</si>
  <si>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</si>
  <si>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</si>
  <si>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</si>
  <si>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</si>
  <si>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</si>
  <si>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</si>
  <si>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</si>
  <si>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</si>
  <si>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</si>
  <si>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</si>
  <si>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</si>
  <si>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</si>
  <si>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</si>
  <si>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</si>
  <si>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</si>
  <si>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</si>
  <si>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</si>
  <si>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</si>
  <si>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</si>
  <si>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</si>
  <si>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</si>
  <si>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</si>
  <si>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</si>
  <si>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</si>
  <si>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</si>
  <si>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</si>
  <si>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</si>
  <si>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</si>
  <si>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</si>
  <si>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</si>
  <si>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</si>
  <si>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</si>
  <si>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</si>
  <si>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</si>
  <si>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</si>
  <si>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</si>
  <si>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</si>
  <si>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</si>
  <si>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</si>
  <si>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</si>
  <si>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</si>
  <si>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</si>
  <si>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</si>
  <si>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</si>
  <si>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</si>
  <si>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</si>
  <si>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</si>
  <si>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</si>
  <si>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</si>
  <si>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</si>
  <si>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</si>
  <si>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</si>
  <si>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</si>
  <si>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</si>
  <si>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</si>
  <si>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</si>
  <si>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</si>
  <si>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</si>
  <si>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</si>
  <si>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</si>
  <si>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</si>
  <si>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</si>
  <si>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</si>
  <si>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</si>
  <si>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</si>
  <si>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</si>
  <si>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</si>
  <si>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</si>
  <si>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</si>
  <si>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</si>
  <si>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</si>
  <si>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</si>
  <si>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</si>
  <si>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</si>
  <si>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</si>
  <si>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</si>
  <si>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</si>
  <si>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</si>
  <si>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</si>
  <si>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</si>
  <si>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</si>
  <si>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</si>
  <si>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</si>
  <si>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</si>
  <si>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</si>
  <si>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</si>
  <si>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</si>
  <si>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</si>
  <si>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</si>
  <si>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</si>
  <si>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</si>
  <si>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</si>
  <si>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</si>
  <si>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</si>
  <si>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</si>
  <si>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</si>
  <si>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</si>
  <si>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</si>
  <si>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</si>
  <si>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</si>
  <si>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</si>
  <si>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</si>
  <si>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</si>
  <si>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</si>
  <si>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</si>
  <si>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</si>
  <si>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</si>
  <si>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</si>
  <si>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</si>
  <si>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</si>
  <si>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</si>
  <si>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</si>
  <si>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</si>
  <si>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</si>
  <si>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</si>
  <si>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</si>
  <si>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</si>
  <si>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</si>
  <si>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</si>
  <si>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</si>
  <si>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</si>
  <si>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</si>
  <si>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</si>
  <si>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</si>
  <si>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</si>
  <si>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</si>
  <si>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</si>
  <si>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</si>
  <si>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</si>
  <si>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</si>
  <si>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</si>
  <si>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</si>
  <si>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</si>
  <si>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</si>
  <si>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</si>
  <si>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</si>
  <si>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</si>
  <si>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</si>
  <si>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</si>
  <si>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</si>
  <si>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</si>
  <si>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</si>
  <si>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</si>
  <si>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</si>
  <si>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</si>
  <si>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</si>
  <si>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</si>
  <si>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</si>
  <si>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</si>
  <si>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</si>
  <si>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</si>
  <si>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</si>
  <si>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</si>
  <si>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</si>
  <si>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</si>
  <si>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</si>
  <si>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</si>
  <si>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</si>
  <si>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</si>
  <si>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</si>
  <si>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</si>
  <si>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</si>
  <si>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</si>
  <si>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</si>
  <si>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</si>
  <si>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</si>
  <si>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</si>
  <si>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</si>
  <si>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</si>
  <si>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</si>
  <si>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</si>
  <si>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</si>
  <si>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</si>
  <si>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</si>
  <si>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</si>
  <si>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</si>
  <si>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</si>
  <si>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</si>
  <si>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</si>
  <si>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</si>
  <si>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</si>
  <si>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</si>
  <si>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</si>
  <si>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</si>
  <si>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</si>
  <si>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</si>
  <si>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</si>
  <si>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</si>
  <si>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</si>
  <si>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</si>
  <si>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</si>
  <si>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</si>
  <si>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</si>
  <si>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</si>
  <si>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</si>
  <si>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</si>
  <si>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</si>
  <si>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</si>
  <si>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</si>
  <si>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</si>
  <si>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</si>
  <si>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</si>
  <si>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</si>
  <si>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</si>
  <si>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</si>
  <si>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</si>
  <si>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</si>
  <si>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</si>
  <si>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</si>
  <si>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</si>
  <si>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</si>
  <si>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</si>
  <si>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</si>
  <si>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</si>
  <si>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</si>
  <si>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</si>
  <si>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</si>
  <si>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</si>
  <si>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</si>
  <si>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</si>
  <si>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</si>
  <si>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</si>
  <si>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</si>
  <si>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</si>
  <si>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</si>
  <si>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</si>
  <si>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</si>
  <si>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</si>
  <si>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</si>
  <si>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</si>
  <si>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</si>
  <si>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</si>
  <si>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</si>
  <si>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</si>
  <si>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</si>
  <si>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</si>
  <si>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</si>
  <si>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</si>
  <si>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</si>
  <si>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</si>
  <si>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</si>
  <si>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</si>
  <si>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</si>
  <si>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</si>
  <si>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</si>
  <si>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</si>
  <si>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</si>
  <si>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</si>
  <si>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</si>
  <si>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</si>
  <si>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</si>
  <si>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</si>
  <si>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</si>
  <si>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</si>
  <si>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</si>
  <si>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</si>
  <si>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</si>
  <si>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</si>
  <si>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</si>
  <si>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</si>
  <si>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</si>
  <si>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</si>
  <si>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</si>
  <si>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</si>
  <si>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</si>
  <si>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</si>
  <si>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</si>
  <si>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</si>
  <si>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</si>
  <si>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</si>
  <si>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</si>
  <si>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</si>
  <si>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</si>
  <si>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</si>
  <si>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</si>
  <si>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</si>
  <si>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</si>
  <si>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</si>
  <si>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</si>
  <si>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</si>
  <si>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</si>
  <si>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</si>
  <si>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</si>
  <si>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</si>
  <si>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</si>
  <si>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</si>
  <si>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</si>
  <si>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</si>
  <si>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</si>
  <si>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</si>
  <si>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</si>
  <si>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</si>
  <si>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</si>
  <si>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</si>
  <si>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</si>
  <si>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</si>
  <si>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</si>
  <si>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</si>
  <si>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</si>
  <si>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</si>
  <si>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</si>
  <si>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</si>
  <si>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</si>
  <si>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</si>
  <si>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</si>
  <si>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</si>
  <si>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</si>
  <si>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</si>
  <si>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</si>
  <si>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</si>
  <si>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</si>
  <si>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</si>
  <si>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</si>
  <si>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</si>
  <si>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</si>
  <si>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</si>
  <si>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</si>
  <si>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</si>
  <si>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</si>
  <si>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</si>
  <si>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</si>
  <si>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</si>
  <si>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</si>
  <si>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</si>
  <si>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</si>
  <si>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</si>
  <si>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</si>
  <si>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</si>
  <si>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</si>
  <si>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</si>
  <si>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</si>
  <si>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</si>
  <si>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</si>
  <si>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</si>
  <si>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</si>
  <si>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</si>
  <si>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</si>
  <si>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</si>
  <si>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</si>
  <si>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</si>
  <si>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</si>
  <si>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</si>
  <si>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</si>
  <si>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</si>
  <si>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</si>
  <si>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</si>
  <si>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</si>
  <si>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</si>
  <si>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</si>
  <si>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</si>
  <si>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</si>
  <si>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</si>
  <si>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</si>
  <si>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</si>
  <si>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</si>
  <si>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</si>
  <si>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</si>
  <si>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</si>
  <si>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</si>
  <si>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</si>
  <si>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</si>
  <si>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</si>
  <si>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</si>
  <si>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</si>
  <si>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</si>
  <si>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</si>
  <si>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</si>
  <si>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</si>
  <si>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</si>
  <si>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</si>
  <si>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</si>
  <si>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</si>
  <si>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</si>
  <si>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</si>
  <si>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</si>
  <si>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</si>
  <si>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</si>
  <si>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</si>
  <si>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</si>
  <si>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</si>
  <si>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</si>
  <si>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</si>
  <si>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</si>
  <si>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</si>
  <si>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</si>
  <si>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</si>
  <si>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</si>
  <si>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</si>
  <si>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</si>
  <si>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</si>
  <si>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</si>
  <si>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</si>
  <si>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</si>
  <si>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</si>
  <si>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</si>
  <si>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</si>
  <si>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</si>
  <si>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</si>
  <si>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</si>
  <si>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</si>
  <si>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</si>
  <si>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</si>
  <si>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</si>
  <si>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</si>
  <si>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</si>
  <si>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</si>
  <si>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</si>
  <si>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</si>
  <si>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</si>
  <si>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</si>
  <si>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</si>
  <si>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</si>
  <si>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</si>
  <si>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</si>
  <si>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</si>
  <si>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</si>
  <si>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</si>
  <si>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</si>
  <si>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</si>
  <si>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</si>
  <si>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</si>
  <si>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</si>
  <si>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</si>
  <si>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</si>
  <si>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</si>
  <si>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</si>
  <si>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</si>
  <si>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</si>
  <si>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</si>
  <si>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</si>
  <si>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</si>
  <si>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</si>
  <si>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</si>
  <si>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</si>
  <si>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</si>
  <si>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</si>
  <si>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</si>
  <si>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</si>
  <si>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</si>
  <si>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</si>
  <si>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</si>
  <si>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</si>
  <si>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</si>
  <si>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</si>
  <si>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</si>
  <si>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</si>
  <si>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</si>
  <si>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</si>
  <si>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</si>
  <si>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</si>
  <si>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</si>
  <si>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</si>
  <si>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</si>
  <si>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</si>
  <si>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</si>
  <si>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</si>
  <si>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</si>
  <si>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</si>
  <si>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</si>
  <si>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</si>
  <si>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</si>
  <si>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</si>
  <si>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</si>
  <si>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</si>
  <si>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</si>
  <si>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</si>
  <si>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</si>
  <si>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</si>
  <si>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</si>
  <si>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</si>
  <si>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</si>
  <si>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</si>
  <si>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</si>
  <si>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</si>
  <si>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</si>
  <si>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</si>
  <si>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</si>
  <si>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</si>
  <si>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</si>
  <si>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</si>
  <si>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</si>
  <si>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</si>
  <si>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</si>
  <si>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</si>
  <si>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</si>
  <si>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</si>
  <si>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</si>
  <si>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</si>
  <si>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</si>
  <si>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</si>
  <si>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</si>
  <si>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</si>
  <si>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</si>
  <si>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</si>
  <si>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</si>
  <si>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</si>
  <si>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</si>
  <si>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</si>
  <si>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</si>
  <si>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</si>
  <si>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</si>
  <si>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</si>
  <si>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</si>
  <si>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</si>
  <si>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</si>
  <si>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</si>
  <si>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</si>
  <si>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</si>
  <si>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</si>
  <si>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</si>
  <si>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</si>
  <si>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</si>
  <si>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</si>
  <si>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</si>
  <si>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</si>
  <si>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</si>
  <si>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</si>
  <si>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</si>
  <si>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</si>
  <si>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</si>
  <si>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</si>
  <si>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</si>
  <si>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</si>
  <si>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</si>
  <si>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</si>
  <si>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</si>
  <si>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</si>
  <si>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</si>
  <si>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</si>
  <si>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</si>
  <si>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</si>
  <si>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</si>
  <si>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</si>
  <si>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</si>
  <si>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</si>
  <si>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</si>
  <si>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</si>
  <si>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</si>
  <si>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</si>
  <si>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</si>
  <si>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</si>
  <si>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</si>
  <si>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</si>
  <si>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</si>
  <si>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</si>
  <si>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</si>
  <si>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</si>
  <si>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</si>
  <si>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</si>
  <si>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</si>
  <si>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</si>
  <si>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</si>
  <si>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</si>
  <si>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</si>
  <si>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</si>
  <si>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</si>
  <si>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</si>
  <si>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</si>
  <si>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</si>
  <si>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</si>
  <si>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</si>
  <si>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</si>
  <si>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</si>
  <si>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</si>
  <si>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</si>
  <si>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</si>
  <si>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</si>
  <si>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</si>
  <si>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</si>
  <si>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</si>
  <si>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</si>
  <si>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</si>
  <si>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</si>
  <si>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</si>
  <si>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</si>
  <si>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</si>
  <si>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</si>
  <si>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</si>
  <si>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</si>
  <si>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</si>
  <si>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</si>
  <si>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</si>
  <si>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</si>
  <si>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</si>
  <si>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</si>
  <si>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</si>
  <si>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</si>
  <si>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</si>
  <si>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</si>
  <si>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</si>
  <si>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</si>
  <si>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</si>
  <si>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</si>
  <si>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</si>
  <si>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</si>
  <si>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</si>
  <si>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</si>
  <si>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</si>
  <si>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</si>
  <si>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</si>
  <si>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</si>
  <si>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</si>
  <si>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</si>
  <si>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</si>
  <si>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</si>
  <si>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</si>
  <si>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</si>
  <si>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</si>
  <si>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</si>
  <si>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</si>
  <si>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</si>
  <si>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</si>
  <si>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</si>
  <si>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</si>
  <si>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</si>
  <si>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</si>
  <si>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</si>
  <si>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</si>
  <si>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</si>
  <si>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</si>
  <si>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</si>
  <si>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</si>
  <si>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</si>
  <si>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</si>
  <si>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</si>
  <si>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</si>
  <si>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</si>
  <si>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</si>
  <si>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</si>
  <si>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</si>
  <si>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</si>
  <si>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</si>
  <si>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</si>
  <si>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</si>
  <si>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</si>
  <si>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</si>
  <si>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</si>
  <si>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</si>
  <si>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</si>
  <si>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</si>
  <si>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</si>
  <si>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</si>
  <si>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</si>
  <si>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</si>
  <si>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</si>
  <si>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</si>
  <si>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</si>
  <si>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</si>
  <si>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</si>
  <si>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</si>
  <si>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</si>
  <si>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</si>
  <si>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</si>
  <si>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</si>
  <si>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</si>
  <si>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</si>
  <si>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</si>
  <si>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</si>
  <si>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</si>
  <si>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</si>
  <si>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</si>
  <si>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</si>
  <si>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</si>
  <si>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</si>
  <si>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</si>
  <si>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</si>
  <si>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</si>
  <si>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</si>
  <si>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</si>
  <si>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</si>
  <si>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</si>
  <si>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</si>
  <si>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</si>
  <si>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</si>
  <si>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</si>
  <si>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</si>
  <si>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</si>
  <si>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</si>
  <si>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</si>
  <si>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</si>
  <si>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</si>
  <si>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</si>
  <si>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</si>
  <si>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</si>
  <si>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</si>
  <si>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</si>
  <si>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</si>
  <si>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</si>
  <si>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</si>
  <si>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</si>
  <si>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</si>
  <si>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</si>
  <si>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</si>
  <si>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</si>
  <si>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</si>
  <si>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</si>
  <si>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</si>
  <si>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</si>
  <si>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</si>
  <si>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</si>
  <si>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</si>
  <si>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</si>
  <si>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</si>
  <si>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</si>
  <si>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</si>
  <si>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</si>
  <si>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</si>
  <si>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</si>
  <si>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</si>
  <si>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</si>
  <si>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</si>
  <si>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</si>
  <si>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</si>
  <si>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</si>
  <si>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</si>
  <si>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</si>
  <si>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</si>
  <si>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</si>
  <si>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</si>
  <si>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</si>
  <si>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</si>
  <si>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</si>
  <si>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</si>
  <si>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</si>
  <si>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</si>
  <si>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</si>
  <si>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</si>
  <si>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</si>
  <si>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</si>
  <si>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</si>
  <si>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</si>
  <si>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</si>
  <si>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</si>
  <si>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</si>
  <si>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</si>
  <si>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</si>
  <si>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</si>
  <si>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</si>
  <si>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</si>
  <si>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</si>
  <si>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</si>
  <si>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</si>
  <si>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</si>
  <si>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</si>
  <si>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</si>
  <si>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</si>
  <si>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</si>
  <si>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</si>
  <si>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</si>
  <si>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</si>
  <si>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</si>
  <si>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</si>
  <si>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</si>
  <si>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</si>
  <si>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</si>
  <si>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</si>
  <si>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</si>
  <si>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</si>
  <si>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</si>
  <si>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</si>
  <si>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</si>
  <si>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</si>
  <si>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</si>
  <si>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</si>
  <si>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</si>
  <si>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</si>
  <si>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</si>
  <si>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</si>
  <si>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</si>
  <si>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</si>
  <si>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</si>
  <si>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</si>
  <si>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</si>
  <si>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</si>
  <si>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</si>
  <si>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</si>
  <si>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</si>
  <si>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</si>
  <si>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</si>
  <si>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</si>
  <si>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</si>
  <si>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</si>
  <si>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</si>
  <si>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</si>
  <si>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</si>
  <si>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</si>
  <si>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</si>
  <si>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</si>
  <si>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</si>
  <si>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</si>
  <si>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</si>
  <si>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</si>
  <si>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</si>
  <si>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</si>
  <si>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</si>
  <si>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</si>
  <si>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</si>
  <si>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</si>
  <si>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</si>
  <si>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</si>
  <si>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</si>
  <si>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</si>
  <si>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</si>
  <si>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</si>
  <si>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</si>
  <si>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</si>
  <si>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</si>
  <si>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</si>
  <si>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</si>
  <si>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</si>
  <si>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</si>
  <si>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</si>
  <si>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</si>
  <si>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</si>
  <si>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</si>
  <si>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</si>
  <si>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</si>
  <si>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</si>
  <si>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</si>
  <si>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</si>
  <si>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</si>
  <si>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</si>
  <si>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</si>
  <si>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</si>
  <si>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</si>
  <si>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</si>
  <si>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</si>
  <si>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</si>
  <si>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</si>
  <si>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</si>
  <si>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</si>
  <si>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</si>
  <si>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</si>
  <si>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</si>
  <si>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</si>
  <si>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</si>
  <si>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</si>
  <si>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</si>
  <si>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</si>
  <si>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</si>
  <si>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</si>
  <si>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</si>
  <si>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</si>
  <si>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</si>
  <si>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</si>
  <si>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</si>
  <si>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</si>
  <si>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</si>
  <si>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</si>
  <si>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</si>
  <si>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</si>
  <si>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</si>
  <si>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</si>
  <si>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</si>
  <si>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</si>
  <si>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</si>
  <si>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</si>
  <si>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</si>
  <si>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</si>
  <si>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</si>
  <si>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</si>
  <si>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</si>
  <si>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</si>
  <si>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</si>
  <si>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</si>
  <si>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</si>
  <si>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</si>
  <si>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</si>
  <si>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</si>
  <si>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</si>
  <si>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</si>
  <si>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</si>
  <si>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</si>
  <si>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</si>
  <si>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</si>
  <si>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</si>
  <si>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</si>
  <si>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</si>
  <si>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</si>
  <si>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</si>
  <si>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</si>
  <si>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</si>
  <si>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</si>
  <si>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</si>
  <si>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</si>
  <si>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</si>
  <si>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</si>
  <si>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</si>
  <si>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</si>
  <si>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</si>
  <si>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</si>
  <si>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</si>
  <si>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</si>
  <si>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</si>
  <si>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</si>
  <si>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</si>
  <si>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</si>
  <si>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</si>
  <si>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</si>
  <si>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</si>
  <si>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</si>
  <si>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</si>
  <si>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</si>
  <si>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</si>
  <si>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</si>
  <si>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</si>
  <si>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</si>
  <si>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</si>
  <si>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</si>
  <si>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</si>
  <si>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</si>
  <si>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</si>
  <si>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</si>
  <si>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</si>
  <si>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</si>
  <si>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</si>
  <si>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</si>
  <si>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</si>
  <si>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</si>
  <si>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</si>
  <si>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</si>
  <si>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</si>
  <si>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</si>
  <si>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</si>
  <si>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</si>
  <si>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</si>
  <si>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</si>
  <si>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</si>
  <si>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</si>
  <si>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</si>
  <si>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</si>
  <si>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</si>
  <si>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</si>
  <si>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</si>
  <si>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</si>
  <si>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</si>
  <si>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</si>
  <si>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</si>
  <si>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</si>
  <si>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</si>
  <si>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</si>
  <si>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</si>
  <si>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</si>
  <si>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</si>
  <si>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</si>
  <si>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</si>
  <si>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</si>
  <si>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</si>
  <si>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</si>
  <si>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</si>
  <si>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</si>
  <si>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</si>
  <si>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</si>
  <si>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</si>
  <si>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</si>
  <si>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</si>
  <si>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</si>
  <si>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</si>
  <si>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</si>
  <si>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</si>
  <si>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</si>
  <si>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</si>
  <si>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</si>
  <si>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</si>
  <si>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</si>
  <si>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</si>
  <si>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</si>
  <si>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</si>
  <si>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</si>
  <si>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</si>
  <si>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</si>
  <si>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</si>
  <si>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</si>
  <si>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</si>
  <si>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</si>
  <si>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</si>
  <si>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</si>
  <si>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</si>
  <si>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</si>
  <si>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</si>
  <si>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</si>
  <si>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</si>
  <si>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</si>
  <si>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</si>
  <si>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</si>
  <si>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</si>
  <si>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</si>
  <si>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</si>
  <si>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</si>
  <si>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</si>
  <si>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</si>
  <si>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</si>
  <si>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</si>
  <si>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</si>
  <si>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</si>
  <si>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</si>
  <si>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</si>
  <si>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</si>
  <si>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</si>
  <si>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</si>
  <si>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</si>
  <si>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</si>
  <si>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</si>
  <si>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</si>
  <si>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</si>
  <si>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</si>
  <si>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</si>
  <si>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</si>
  <si>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</si>
  <si>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</si>
  <si>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</si>
  <si>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</si>
  <si>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</si>
  <si>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</si>
  <si>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</si>
  <si>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</si>
  <si>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</si>
  <si>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</si>
  <si>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</si>
  <si>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</si>
  <si>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</si>
  <si>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</si>
  <si>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</si>
  <si>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</si>
  <si>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</si>
  <si>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</si>
  <si>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</si>
  <si>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</si>
  <si>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</si>
  <si>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</si>
  <si>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</si>
  <si>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</si>
  <si>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</si>
  <si>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</si>
  <si>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</si>
  <si>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</si>
  <si>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</si>
  <si>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</si>
  <si>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</si>
  <si>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</si>
  <si>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</si>
  <si>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</si>
  <si>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</si>
  <si>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</si>
  <si>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</si>
  <si>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</si>
  <si>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</si>
  <si>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</si>
  <si>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</si>
  <si>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</si>
  <si>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</si>
  <si>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</si>
  <si>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</si>
  <si>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</si>
  <si>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</si>
  <si>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</si>
  <si>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</si>
  <si>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</si>
  <si>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</si>
  <si>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</si>
  <si>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</si>
  <si>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</si>
  <si>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</si>
  <si>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</si>
  <si>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</si>
  <si>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</si>
  <si>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</si>
  <si>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</si>
  <si>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</si>
  <si>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</si>
  <si>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</si>
  <si>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</si>
  <si>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</si>
  <si>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</si>
  <si>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</si>
  <si>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</si>
  <si>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</si>
  <si>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</si>
  <si>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</si>
  <si>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</si>
  <si>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</si>
  <si>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</si>
  <si>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</si>
  <si>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</si>
  <si>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</si>
  <si>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</si>
  <si>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</si>
  <si>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</si>
  <si>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</si>
  <si>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</si>
  <si>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</si>
  <si>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</si>
  <si>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</si>
  <si>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</si>
  <si>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</si>
  <si>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</si>
  <si>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</si>
  <si>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</si>
  <si>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</si>
  <si>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</si>
  <si>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</si>
  <si>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</si>
  <si>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</si>
  <si>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</si>
  <si>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</si>
  <si>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</si>
  <si>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</si>
  <si>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</si>
  <si>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</si>
  <si>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</si>
  <si>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</si>
  <si>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</si>
  <si>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</si>
  <si>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</si>
  <si>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</si>
  <si>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</si>
  <si>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</si>
  <si>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</si>
  <si>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</si>
  <si>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</si>
  <si>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</si>
  <si>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</si>
  <si>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</si>
  <si>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</si>
  <si>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</si>
  <si>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</si>
  <si>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</si>
  <si>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</si>
  <si>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</si>
  <si>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</si>
  <si>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</si>
  <si>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</si>
  <si>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</si>
  <si>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</si>
  <si>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</si>
  <si>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</si>
  <si>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</si>
  <si>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</si>
  <si>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</si>
  <si>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</si>
  <si>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</si>
  <si>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</si>
  <si>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</si>
  <si>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</si>
  <si>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</si>
  <si>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</si>
  <si>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</si>
  <si>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</si>
  <si>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</si>
  <si>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</si>
  <si>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</si>
  <si>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</si>
  <si>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</si>
  <si>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</si>
  <si>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</si>
  <si>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</si>
  <si>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</si>
  <si>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</si>
  <si>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</si>
  <si>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</si>
  <si>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</si>
  <si>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</si>
  <si>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</si>
  <si>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</si>
  <si>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</si>
  <si>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</si>
  <si>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</si>
  <si>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</si>
  <si>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</si>
  <si>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</si>
  <si>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</si>
  <si>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</si>
  <si>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</si>
  <si>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</si>
  <si>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</si>
  <si>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</si>
  <si>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</si>
  <si>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</si>
  <si>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</si>
  <si>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</si>
  <si>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</si>
  <si>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</si>
  <si>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</si>
  <si>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</si>
  <si>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</si>
  <si>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</si>
  <si>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</si>
  <si>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</si>
  <si>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</si>
  <si>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</si>
  <si>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</si>
  <si>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</si>
  <si>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</si>
  <si>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</si>
  <si>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</si>
  <si>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</si>
  <si>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</si>
  <si>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</si>
  <si>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</si>
  <si>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</si>
  <si>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</si>
  <si>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</si>
  <si>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</si>
  <si>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</si>
  <si>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</si>
  <si>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</si>
  <si>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</si>
  <si>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</si>
  <si>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</si>
  <si>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</si>
  <si>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</si>
  <si>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</si>
  <si>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</si>
  <si>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</si>
  <si>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</si>
  <si>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</si>
  <si>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</si>
  <si>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</si>
  <si>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</si>
  <si>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</si>
  <si>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</si>
  <si>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</si>
  <si>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</si>
  <si>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</si>
  <si>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</si>
  <si>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</si>
  <si>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</si>
  <si>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</si>
  <si>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</si>
  <si>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</si>
  <si>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</si>
  <si>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</si>
  <si>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</si>
  <si>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</si>
  <si>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</si>
  <si>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</si>
  <si>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</si>
  <si>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</si>
  <si>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</si>
  <si>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</si>
  <si>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</si>
  <si>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</si>
  <si>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</si>
  <si>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</si>
  <si>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</si>
  <si>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</si>
  <si>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</si>
  <si>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</si>
  <si>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</si>
  <si>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</si>
  <si>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</si>
  <si>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</si>
  <si>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</si>
  <si>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</si>
  <si>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</si>
  <si>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</si>
  <si>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</si>
  <si>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</si>
  <si>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</si>
  <si>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</si>
  <si>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</si>
  <si>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</si>
  <si>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</si>
  <si>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</si>
  <si>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</si>
  <si>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</si>
  <si>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</si>
  <si>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</si>
  <si>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</si>
  <si>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</si>
  <si>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</si>
  <si>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</si>
  <si>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</si>
  <si>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</si>
  <si>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</si>
  <si>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</si>
  <si>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</si>
  <si>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</si>
  <si>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</si>
  <si>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</si>
  <si>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</si>
  <si>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</si>
  <si>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</si>
  <si>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</si>
  <si>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</si>
  <si>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</si>
  <si>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</si>
  <si>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</si>
  <si>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</si>
  <si>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</si>
  <si>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</si>
  <si>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</si>
  <si>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</si>
  <si>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</si>
  <si>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</si>
  <si>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</si>
  <si>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</si>
  <si>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</si>
  <si>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</si>
  <si>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</si>
  <si>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</si>
  <si>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</si>
  <si>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</si>
  <si>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</si>
  <si>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</si>
  <si>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</si>
  <si>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</si>
  <si>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</si>
  <si>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</si>
  <si>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</si>
  <si>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</si>
  <si>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</si>
  <si>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</si>
  <si>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</si>
  <si>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</si>
  <si>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</si>
  <si>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</si>
  <si>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</si>
  <si>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</si>
  <si>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</si>
  <si>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</si>
  <si>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</si>
  <si>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</si>
  <si>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</si>
  <si>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</si>
  <si>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</si>
  <si>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</si>
  <si>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</si>
  <si>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</si>
  <si>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</si>
  <si>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</si>
  <si>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</si>
  <si>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</si>
  <si>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</si>
  <si>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</si>
  <si>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</si>
  <si>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</si>
  <si>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</si>
  <si>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</si>
  <si>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</si>
  <si>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</si>
  <si>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</si>
  <si>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</si>
  <si>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</si>
  <si>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</si>
  <si>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</si>
  <si>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</si>
  <si>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</si>
  <si>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</si>
  <si>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</si>
  <si>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</si>
  <si>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</si>
  <si>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</si>
  <si>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</si>
  <si>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</si>
  <si>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</si>
  <si>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</si>
  <si>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</si>
  <si>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</si>
  <si>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</si>
  <si>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</si>
  <si>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</si>
  <si>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</si>
  <si>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</si>
  <si>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</si>
  <si>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</si>
  <si>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</si>
  <si>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</si>
  <si>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</si>
  <si>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</si>
  <si>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</si>
  <si>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</si>
  <si>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</si>
  <si>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</si>
  <si>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</si>
  <si>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</si>
  <si>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</si>
  <si>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</si>
  <si>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</si>
  <si>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</si>
  <si>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</si>
  <si>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</si>
  <si>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</si>
  <si>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</si>
  <si>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</si>
  <si>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</si>
  <si>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</si>
  <si>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</si>
  <si>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</si>
  <si>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</si>
  <si>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</si>
  <si>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</si>
  <si>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</si>
  <si>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</si>
  <si>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</si>
  <si>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</si>
  <si>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</si>
  <si>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</si>
  <si>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</si>
  <si>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</si>
  <si>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</si>
  <si>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</si>
  <si>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</si>
  <si>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</si>
  <si>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</si>
  <si>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</si>
  <si>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</si>
  <si>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</si>
  <si>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</si>
  <si>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</si>
  <si>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</si>
  <si>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</si>
  <si>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</si>
  <si>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</si>
  <si>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</si>
  <si>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</si>
  <si>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</si>
  <si>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</si>
  <si>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</si>
  <si>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</si>
  <si>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</si>
  <si>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</si>
  <si>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</si>
  <si>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</si>
  <si>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</si>
  <si>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</si>
  <si>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</si>
  <si>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</si>
  <si>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</si>
  <si>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</si>
  <si>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</si>
  <si>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</si>
  <si>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</si>
  <si>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</si>
  <si>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</si>
  <si>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</si>
  <si>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</si>
  <si>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</si>
  <si>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</si>
  <si>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</si>
  <si>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</si>
  <si>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</si>
  <si>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</si>
  <si>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</si>
  <si>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</si>
  <si>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</si>
  <si>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</si>
  <si>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</si>
  <si>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</si>
  <si>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</si>
  <si>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</si>
  <si>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</si>
  <si>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</si>
  <si>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</si>
  <si>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</si>
  <si>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</si>
  <si>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</si>
  <si>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</si>
  <si>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</si>
  <si>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</si>
  <si>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</si>
  <si>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</si>
  <si>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</si>
  <si>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</si>
  <si>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</si>
  <si>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</si>
  <si>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</si>
  <si>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</si>
  <si>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</si>
  <si>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</si>
  <si>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</si>
  <si>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</si>
  <si>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</si>
  <si>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</si>
  <si>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</si>
  <si>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</si>
  <si>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</si>
  <si>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</si>
  <si>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</si>
  <si>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</si>
  <si>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</si>
  <si>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</si>
  <si>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</si>
  <si>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</si>
  <si>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</si>
  <si>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</si>
  <si>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</si>
  <si>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</si>
  <si>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</si>
  <si>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</si>
  <si>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</si>
  <si>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</si>
  <si>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</si>
  <si>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</si>
  <si>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</si>
  <si>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</si>
  <si>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</si>
  <si>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</si>
  <si>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</si>
  <si>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</si>
  <si>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</si>
  <si>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</si>
  <si>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</si>
  <si>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</si>
  <si>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</si>
  <si>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</si>
  <si>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</si>
  <si>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</si>
  <si>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</si>
  <si>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</si>
  <si>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</si>
  <si>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</si>
  <si>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</si>
  <si>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</si>
  <si>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</si>
  <si>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</si>
  <si>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</si>
  <si>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</si>
  <si>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</si>
  <si>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</si>
  <si>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</si>
  <si>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</si>
  <si>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</si>
  <si>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</si>
  <si>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</si>
  <si>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</si>
  <si>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</si>
  <si>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</si>
  <si>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</si>
  <si>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</si>
  <si>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</si>
  <si>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</si>
  <si>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</si>
  <si>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</si>
  <si>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</si>
  <si>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</si>
  <si>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</si>
  <si>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</si>
  <si>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</si>
  <si>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</si>
  <si>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</si>
  <si>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</si>
  <si>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</si>
  <si>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</si>
  <si>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</si>
  <si>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</si>
  <si>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</si>
  <si>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</si>
  <si>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</si>
  <si>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</si>
  <si>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</si>
  <si>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</si>
  <si>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</si>
  <si>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</si>
  <si>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</si>
  <si>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</si>
  <si>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</si>
  <si>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</si>
  <si>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</si>
  <si>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</si>
  <si>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</si>
  <si>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</si>
  <si>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</si>
  <si>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</si>
  <si>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</si>
  <si>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</si>
  <si>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</si>
  <si>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</si>
  <si>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</si>
  <si>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</si>
  <si>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</si>
  <si>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</si>
  <si>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</si>
  <si>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</si>
  <si>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</si>
  <si>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</si>
  <si>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</si>
  <si>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</si>
  <si>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</si>
  <si>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</si>
  <si>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</si>
  <si>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</si>
  <si>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</si>
  <si>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</si>
  <si>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</si>
  <si>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</si>
  <si>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</si>
  <si>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</si>
  <si>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</si>
  <si>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</si>
  <si>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</si>
  <si>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</si>
  <si>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</si>
  <si>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</si>
  <si>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</si>
  <si>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</si>
  <si>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</si>
  <si>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</si>
  <si>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</si>
  <si>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</si>
  <si>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</si>
  <si>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</si>
  <si>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</si>
  <si>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</si>
  <si>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</si>
  <si>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</si>
  <si>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</si>
  <si>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</si>
  <si>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</si>
  <si>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</si>
  <si>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</si>
  <si>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</si>
  <si>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</si>
  <si>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</si>
  <si>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</si>
  <si>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</si>
  <si>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</si>
  <si>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</si>
  <si>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</si>
  <si>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</si>
  <si>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</si>
  <si>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</si>
  <si>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</si>
  <si>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</si>
  <si>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</si>
  <si>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</si>
  <si>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</si>
  <si>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</si>
  <si>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</si>
  <si>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</si>
  <si>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</si>
  <si>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</si>
  <si>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</si>
  <si>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</si>
  <si>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</si>
  <si>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</si>
  <si>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</si>
  <si>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</si>
  <si>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</si>
  <si>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</si>
  <si>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</si>
  <si>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</si>
  <si>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</si>
  <si>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</si>
  <si>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</si>
  <si>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</si>
  <si>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</si>
  <si>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</si>
  <si>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</si>
  <si>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</si>
  <si>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</si>
  <si>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</si>
  <si>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</si>
  <si>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</si>
  <si>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</si>
  <si>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</si>
  <si>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</si>
  <si>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</si>
  <si>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</si>
  <si>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</si>
  <si>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</si>
  <si>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</si>
  <si>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</si>
  <si>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</si>
  <si>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</si>
  <si>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</si>
  <si>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</si>
  <si>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</si>
  <si>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</si>
  <si>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</si>
  <si>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</si>
  <si>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</si>
  <si>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</si>
  <si>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</si>
  <si>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</si>
  <si>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</si>
  <si>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</si>
  <si>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</si>
  <si>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</si>
  <si>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</si>
  <si>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</si>
  <si>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</si>
  <si>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</si>
  <si>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</si>
  <si>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</si>
  <si>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</si>
  <si>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</si>
  <si>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</si>
  <si>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</si>
  <si>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</si>
  <si>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</si>
  <si>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</si>
  <si>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</si>
  <si>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</si>
  <si>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</si>
  <si>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</si>
  <si>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</si>
  <si>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</si>
  <si>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</si>
  <si>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</si>
  <si>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</si>
  <si>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</si>
  <si>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</si>
  <si>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</si>
  <si>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</si>
  <si>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</si>
  <si>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</si>
  <si>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</si>
  <si>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</si>
  <si>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</si>
  <si>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</si>
  <si>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</si>
  <si>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</si>
  <si>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</si>
  <si>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</si>
  <si>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</si>
  <si>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</si>
  <si>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</si>
  <si>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</si>
  <si>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</si>
  <si>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</si>
  <si>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</si>
  <si>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</si>
  <si>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</si>
  <si>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</si>
  <si>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</si>
  <si>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</si>
  <si>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</si>
  <si>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</si>
  <si>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</si>
  <si>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</si>
  <si>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</si>
  <si>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</si>
  <si>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</si>
  <si>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</si>
  <si>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</si>
  <si>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</si>
  <si>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</si>
  <si>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</si>
  <si>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</si>
  <si>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</si>
  <si>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</si>
  <si>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</si>
  <si>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</si>
  <si>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</si>
  <si>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</si>
  <si>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</si>
  <si>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</si>
  <si>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</si>
  <si>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</si>
  <si>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</si>
  <si>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</si>
  <si>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</si>
  <si>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</si>
  <si>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</si>
  <si>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</si>
  <si>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</si>
  <si>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</si>
  <si>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</si>
  <si>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</si>
  <si>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</si>
  <si>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</si>
  <si>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</si>
  <si>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</si>
  <si>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</si>
  <si>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</si>
  <si>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</si>
  <si>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</si>
  <si>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</si>
  <si>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</si>
  <si>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</si>
  <si>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</si>
  <si>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</si>
  <si>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</si>
  <si>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</si>
  <si>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</si>
  <si>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</si>
  <si>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</si>
  <si>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</si>
  <si>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</si>
  <si>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</si>
  <si>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</si>
  <si>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</si>
  <si>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</si>
  <si>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</si>
  <si>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</si>
  <si>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</si>
  <si>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</si>
  <si>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</si>
  <si>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</si>
  <si>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</si>
  <si>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</si>
  <si>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</si>
  <si>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</si>
  <si>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</si>
  <si>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</si>
  <si>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</si>
  <si>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</si>
  <si>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</si>
  <si>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</si>
  <si>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</si>
  <si>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</si>
  <si>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</si>
  <si>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</si>
  <si>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</si>
  <si>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</si>
  <si>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</si>
  <si>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</si>
  <si>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</si>
  <si>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</si>
  <si>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</si>
  <si>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</si>
  <si>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</si>
  <si>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</si>
  <si>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</si>
  <si>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</si>
  <si>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</si>
  <si>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</si>
  <si>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</si>
  <si>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</si>
  <si>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</si>
  <si>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</si>
  <si>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</si>
  <si>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</si>
  <si>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</si>
  <si>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</si>
  <si>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</si>
  <si>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</si>
  <si>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</si>
  <si>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</si>
  <si>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</si>
  <si>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</si>
  <si>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</si>
  <si>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</si>
  <si>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</si>
  <si>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</si>
  <si>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</si>
  <si>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</si>
  <si>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</si>
  <si>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</si>
  <si>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</si>
  <si>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</si>
  <si>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</si>
  <si>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</si>
  <si>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</si>
  <si>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</si>
  <si>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</si>
  <si>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</si>
  <si>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</si>
  <si>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</si>
  <si>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</si>
  <si>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</si>
  <si>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</si>
  <si>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</si>
  <si>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</si>
  <si>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</si>
  <si>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</si>
  <si>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</si>
  <si>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</si>
  <si>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</si>
  <si>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</si>
  <si>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</si>
  <si>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</si>
  <si>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</si>
  <si>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</si>
  <si>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</si>
  <si>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</si>
  <si>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</si>
  <si>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</si>
  <si>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</si>
  <si>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</si>
  <si>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</si>
  <si>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</si>
  <si>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</si>
  <si>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</si>
  <si>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</si>
  <si>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</si>
  <si>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</si>
  <si>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</si>
  <si>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</si>
  <si>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</si>
  <si>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</si>
  <si>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</si>
  <si>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</si>
  <si>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</si>
  <si>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</si>
  <si>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</si>
  <si>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</si>
  <si>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</si>
  <si>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</si>
  <si>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</si>
  <si>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</si>
  <si>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</si>
  <si>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</si>
  <si>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</si>
  <si>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</si>
  <si>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</si>
  <si>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</si>
  <si>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</si>
  <si>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</si>
  <si>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</si>
  <si>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</si>
  <si>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</si>
  <si>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</si>
  <si>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</si>
  <si>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</si>
  <si>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</si>
  <si>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</si>
  <si>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</si>
  <si>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</si>
  <si>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</si>
  <si>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</si>
  <si>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</si>
  <si>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</si>
  <si>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</si>
  <si>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</si>
  <si>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</si>
  <si>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</si>
  <si>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</si>
  <si>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</si>
  <si>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</si>
  <si>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</si>
  <si>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</si>
  <si>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</si>
  <si>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</si>
  <si>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</si>
  <si>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</si>
  <si>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</si>
  <si>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</si>
  <si>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</si>
  <si>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</si>
  <si>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</si>
  <si>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</si>
  <si>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</si>
  <si>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</si>
  <si>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</si>
  <si>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</si>
  <si>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</si>
  <si>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</si>
  <si>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</si>
  <si>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</si>
  <si>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</si>
  <si>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</si>
  <si>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</si>
  <si>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</si>
  <si>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</si>
  <si>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</si>
  <si>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</si>
  <si>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</si>
  <si>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</si>
  <si>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</si>
  <si>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</si>
  <si>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</si>
  <si>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</si>
  <si>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</si>
  <si>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</si>
  <si>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</si>
  <si>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</si>
  <si>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</si>
  <si>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</si>
  <si>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</si>
  <si>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</si>
  <si>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</si>
  <si>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</si>
  <si>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</si>
  <si>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</si>
  <si>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</si>
  <si>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</si>
  <si>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</si>
  <si>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</si>
  <si>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</si>
  <si>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</si>
  <si>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</si>
  <si>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</si>
  <si>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</si>
  <si>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</si>
  <si>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</si>
  <si>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</si>
  <si>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</si>
  <si>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</si>
  <si>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</si>
  <si>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</si>
  <si>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</si>
  <si>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</si>
  <si>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</si>
  <si>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</si>
  <si>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</si>
  <si>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</si>
  <si>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</si>
  <si>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</si>
  <si>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</si>
  <si>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</si>
  <si>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</si>
  <si>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</si>
  <si>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</si>
  <si>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</si>
  <si>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</si>
  <si>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</si>
  <si>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</si>
  <si>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</si>
  <si>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</si>
  <si>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</si>
  <si>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</si>
  <si>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</si>
  <si>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</si>
  <si>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</si>
  <si>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</si>
  <si>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</si>
  <si>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</si>
  <si>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</si>
  <si>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</si>
  <si>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</si>
  <si>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</si>
  <si>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</si>
  <si>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</si>
  <si>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</si>
  <si>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</si>
  <si>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</si>
  <si>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</si>
  <si>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</si>
  <si>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</si>
  <si>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</si>
  <si>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</si>
  <si>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</si>
  <si>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</si>
  <si>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</si>
  <si>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</si>
  <si>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</si>
  <si>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</si>
  <si>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</si>
  <si>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</si>
  <si>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</si>
  <si>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</si>
  <si>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</si>
  <si>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</si>
  <si>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</si>
  <si>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</si>
  <si>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</si>
  <si>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</si>
  <si>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</si>
  <si>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</si>
  <si>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</si>
  <si>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</si>
  <si>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</si>
  <si>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</si>
  <si>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</si>
  <si>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</si>
  <si>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</si>
  <si>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</si>
  <si>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</si>
  <si>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</si>
  <si>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</si>
  <si>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</si>
  <si>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</si>
  <si>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</si>
  <si>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</si>
  <si>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</si>
  <si>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</si>
  <si>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</si>
  <si>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</si>
  <si>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</si>
  <si>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</si>
  <si>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</si>
  <si>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</si>
  <si>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</si>
  <si>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</si>
  <si>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</si>
  <si>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</si>
  <si>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</si>
  <si>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</si>
  <si>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</si>
  <si>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</si>
  <si>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</si>
  <si>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</si>
  <si>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</si>
  <si>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</si>
  <si>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</si>
  <si>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</si>
  <si>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</si>
  <si>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</si>
  <si>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</si>
  <si>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</si>
  <si>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</si>
  <si>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</si>
  <si>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</si>
  <si>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</si>
  <si>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</si>
  <si>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</si>
  <si>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</si>
  <si>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</si>
  <si>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</si>
  <si>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</si>
  <si>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</si>
  <si>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</si>
  <si>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</si>
  <si>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</si>
  <si>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</si>
  <si>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</si>
  <si>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</si>
  <si>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</si>
  <si>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</si>
  <si>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</si>
  <si>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</si>
  <si>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</si>
  <si>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</si>
  <si>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</si>
  <si>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</si>
  <si>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</si>
  <si>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</si>
  <si>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</si>
  <si>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</si>
  <si>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</si>
  <si>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</si>
  <si>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</si>
  <si>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</si>
  <si>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</si>
  <si>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</si>
  <si>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</si>
  <si>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</si>
  <si>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</si>
  <si>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</si>
  <si>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</si>
  <si>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</si>
  <si>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</si>
  <si>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</si>
  <si>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</si>
  <si>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</si>
  <si>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</si>
  <si>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</si>
  <si>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</si>
  <si>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</si>
  <si>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</si>
  <si>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</si>
  <si>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</si>
  <si>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</si>
  <si>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</si>
  <si>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</si>
  <si>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</si>
  <si>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</si>
  <si>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</si>
  <si>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</si>
  <si>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</si>
  <si>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</si>
  <si>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</si>
  <si>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</si>
  <si>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</si>
  <si>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</si>
  <si>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</si>
  <si>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</si>
  <si>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</si>
  <si>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</si>
  <si>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</si>
  <si>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</si>
  <si>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</si>
  <si>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</si>
  <si>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</si>
  <si>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</si>
  <si>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</si>
  <si>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</si>
  <si>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</si>
  <si>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</si>
  <si>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</si>
  <si>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</si>
  <si>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</si>
  <si>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</si>
  <si>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</si>
  <si>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</si>
  <si>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</si>
  <si>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</si>
  <si>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</si>
  <si>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</si>
  <si>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</si>
  <si>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</si>
  <si>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</si>
  <si>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</si>
  <si>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</si>
  <si>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</si>
  <si>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</si>
  <si>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</si>
  <si>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</si>
  <si>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</si>
  <si>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</si>
  <si>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</si>
  <si>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</si>
  <si>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</si>
  <si>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</si>
  <si>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</si>
  <si>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</si>
  <si>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</si>
  <si>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</si>
  <si>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</si>
  <si>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</si>
  <si>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</si>
  <si>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</si>
  <si>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</si>
  <si>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</si>
  <si>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</si>
  <si>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</si>
  <si>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</si>
  <si>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</si>
  <si>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</si>
  <si>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</si>
  <si>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</si>
  <si>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</si>
  <si>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</si>
  <si>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</si>
  <si>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</si>
  <si>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</si>
  <si>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</si>
  <si>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</si>
  <si>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</si>
  <si>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</si>
  <si>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</si>
  <si>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</si>
  <si>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</si>
  <si>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</si>
  <si>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</si>
  <si>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</si>
  <si>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</si>
  <si>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</si>
  <si>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</si>
  <si>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</si>
  <si>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</si>
  <si>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</si>
  <si>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</si>
  <si>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</si>
  <si>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</si>
  <si>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</si>
  <si>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</si>
  <si>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</si>
  <si>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</si>
  <si>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</si>
  <si>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</si>
  <si>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</si>
  <si>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</si>
  <si>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</si>
  <si>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</si>
  <si>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</si>
  <si>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</si>
  <si>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</si>
  <si>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</si>
  <si>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</si>
  <si>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</si>
  <si>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</si>
  <si>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</si>
  <si>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</si>
  <si>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</si>
  <si>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</si>
  <si>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</si>
  <si>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</si>
  <si>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</si>
  <si>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</si>
  <si>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</si>
  <si>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</si>
  <si>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</si>
  <si>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</si>
  <si>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</si>
  <si>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</si>
  <si>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</si>
  <si>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</si>
  <si>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</si>
  <si>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</si>
  <si>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</si>
  <si>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</si>
  <si>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</si>
  <si>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</si>
  <si>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</si>
  <si>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</si>
  <si>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</si>
  <si>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</si>
  <si>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</si>
  <si>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</si>
  <si>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</si>
  <si>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</si>
  <si>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</si>
  <si>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</si>
  <si>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</si>
  <si>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</si>
  <si>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</si>
  <si>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</si>
  <si>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</si>
  <si>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</si>
  <si>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</si>
  <si>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</si>
  <si>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</si>
  <si>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</si>
  <si>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</si>
  <si>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</si>
  <si>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</si>
  <si>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</si>
  <si>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</si>
  <si>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</si>
  <si>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</si>
  <si>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</si>
  <si>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</si>
  <si>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</si>
  <si>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</si>
  <si>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</si>
  <si>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</si>
  <si>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</si>
  <si>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</si>
  <si>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</si>
  <si>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</si>
  <si>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</si>
  <si>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</si>
  <si>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</si>
  <si>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</si>
  <si>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</si>
  <si>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</si>
  <si>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</si>
  <si>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</si>
  <si>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</si>
  <si>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</si>
  <si>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</si>
  <si>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</si>
  <si>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</si>
  <si>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</si>
  <si>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</si>
  <si>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</si>
  <si>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</si>
  <si>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</si>
  <si>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</si>
  <si>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</si>
  <si>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</si>
  <si>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</si>
  <si>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</si>
  <si>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</si>
  <si>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</si>
  <si>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</si>
  <si>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</si>
  <si>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</si>
  <si>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</si>
  <si>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</si>
  <si>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</si>
  <si>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</si>
  <si>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</si>
  <si>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</si>
  <si>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</si>
  <si>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</si>
  <si>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</si>
  <si>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</si>
  <si>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</si>
  <si>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</si>
  <si>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</si>
  <si>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</si>
  <si>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</si>
  <si>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</si>
  <si>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</si>
  <si>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</si>
  <si>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</si>
  <si>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</si>
  <si>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</si>
  <si>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</si>
  <si>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</si>
  <si>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</si>
  <si>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</si>
  <si>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</si>
  <si>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</si>
  <si>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</si>
  <si>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</si>
  <si>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</si>
  <si>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</si>
  <si>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</si>
  <si>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</si>
  <si>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</si>
  <si>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</si>
  <si>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</si>
  <si>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</si>
  <si>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</si>
  <si>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</si>
  <si>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</si>
  <si>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</si>
  <si>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</si>
  <si>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</si>
  <si>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</si>
  <si>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</si>
  <si>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</si>
  <si>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</si>
  <si>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</si>
  <si>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</si>
  <si>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</si>
  <si>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</si>
  <si>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</si>
  <si>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</si>
  <si>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</si>
  <si>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</si>
  <si>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</si>
  <si>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</si>
  <si>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</si>
  <si>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</si>
  <si>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</si>
  <si>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</si>
  <si>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</si>
  <si>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</si>
  <si>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</si>
  <si>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</si>
  <si>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</si>
  <si>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</si>
  <si>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</si>
  <si>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</si>
  <si>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</si>
  <si>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</si>
  <si>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</si>
  <si>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</si>
  <si>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</si>
  <si>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</si>
  <si>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</si>
  <si>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</si>
  <si>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</si>
  <si>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</si>
  <si>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</si>
  <si>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</si>
  <si>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</si>
  <si>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</si>
  <si>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</si>
  <si>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</si>
  <si>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</si>
  <si>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</si>
  <si>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</si>
  <si>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</si>
  <si>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</si>
  <si>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</si>
  <si>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</si>
  <si>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</si>
  <si>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</si>
  <si>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</si>
  <si>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</si>
  <si>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</si>
  <si>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</si>
  <si>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</si>
  <si>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</si>
  <si>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</si>
  <si>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</si>
  <si>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</si>
  <si>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</si>
  <si>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</si>
  <si>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</si>
  <si>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</si>
  <si>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</si>
  <si>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</si>
  <si>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</si>
  <si>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</si>
  <si>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</si>
  <si>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</si>
  <si>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</si>
  <si>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</si>
  <si>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</si>
  <si>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</si>
  <si>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</si>
  <si>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</si>
  <si>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</si>
  <si>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</si>
  <si>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</si>
  <si>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</si>
  <si>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</si>
  <si>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</si>
  <si>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</si>
  <si>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</si>
  <si>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</si>
  <si>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</si>
  <si>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</si>
  <si>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</si>
  <si>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</si>
  <si>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</si>
  <si>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</si>
  <si>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</si>
  <si>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</si>
  <si>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</si>
  <si>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</si>
  <si>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</si>
  <si>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</si>
  <si>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</si>
  <si>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</si>
  <si>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</si>
  <si>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</si>
  <si>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</si>
  <si>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</si>
  <si>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</si>
  <si>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</si>
  <si>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</si>
  <si>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</si>
  <si>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</si>
  <si>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</si>
  <si>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</si>
  <si>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</si>
  <si>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</si>
  <si>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</si>
  <si>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</si>
  <si>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</si>
  <si>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</si>
  <si>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</si>
  <si>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</si>
  <si>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</si>
  <si>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</si>
  <si>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</si>
  <si>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</si>
  <si>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</si>
  <si>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</si>
  <si>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</si>
  <si>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</si>
  <si>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</si>
  <si>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</si>
  <si>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</si>
  <si>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</si>
  <si>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</si>
  <si>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</si>
  <si>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</si>
  <si>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</si>
  <si>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</si>
  <si>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</si>
  <si>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</si>
  <si>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</si>
  <si>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</si>
  <si>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</si>
  <si>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</si>
  <si>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</si>
  <si>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</si>
  <si>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</si>
  <si>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</si>
  <si>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</si>
  <si>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</si>
  <si>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</si>
  <si>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</si>
  <si>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</si>
  <si>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</si>
  <si>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</si>
  <si>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</si>
  <si>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</si>
  <si>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</si>
  <si>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</si>
  <si>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</si>
  <si>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</si>
  <si>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</si>
  <si>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</si>
  <si>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</si>
  <si>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</si>
  <si>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</si>
  <si>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</si>
  <si>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</si>
  <si>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</si>
  <si>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</si>
  <si>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</si>
  <si>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</si>
  <si>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</si>
  <si>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</si>
  <si>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</si>
  <si>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</si>
  <si>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</si>
  <si>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</si>
  <si>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</si>
  <si>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</si>
  <si>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</si>
  <si>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</si>
  <si>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</si>
  <si>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</si>
  <si>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</si>
  <si>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</si>
  <si>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</si>
  <si>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</si>
  <si>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</si>
  <si>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</si>
  <si>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</si>
  <si>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</si>
  <si>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</si>
  <si>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</si>
  <si>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</si>
  <si>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</si>
  <si>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</si>
  <si>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</si>
  <si>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</si>
  <si>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</si>
  <si>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</si>
  <si>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</si>
  <si>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</si>
  <si>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</si>
  <si>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</si>
  <si>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</si>
  <si>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</si>
  <si>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</si>
  <si>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</si>
  <si>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</si>
  <si>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</si>
  <si>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</si>
  <si>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</si>
  <si>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</si>
  <si>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</si>
  <si>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</si>
  <si>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</si>
  <si>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</si>
  <si>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</si>
  <si>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</si>
  <si>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</si>
  <si>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</si>
  <si>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</si>
  <si>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</si>
  <si>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</si>
  <si>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</si>
  <si>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</si>
  <si>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</si>
  <si>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</si>
  <si>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</si>
  <si>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</si>
  <si>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</si>
  <si>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</si>
  <si>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</si>
  <si>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</si>
  <si>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</si>
  <si>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</si>
  <si>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</si>
  <si>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</si>
  <si>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</si>
  <si>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</si>
  <si>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</si>
  <si>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</si>
  <si>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</si>
  <si>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</si>
  <si>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</si>
  <si>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</si>
  <si>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</si>
  <si>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</si>
  <si>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</si>
  <si>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</si>
  <si>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</si>
  <si>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</si>
  <si>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</si>
  <si>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</si>
  <si>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</si>
  <si>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</si>
  <si>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</si>
  <si>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</si>
  <si>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</si>
  <si>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</si>
  <si>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</si>
  <si>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</si>
  <si>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</si>
  <si>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</si>
  <si>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</si>
  <si>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</si>
  <si>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</si>
  <si>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</si>
  <si>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</si>
  <si>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</si>
  <si>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</si>
  <si>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</si>
  <si>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</si>
  <si>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</si>
  <si>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</si>
  <si>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</si>
  <si>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</si>
  <si>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</si>
  <si>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</si>
  <si>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</si>
  <si>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</si>
  <si>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</si>
  <si>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</si>
  <si>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</si>
  <si>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</si>
  <si>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</si>
  <si>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</si>
  <si>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</si>
  <si>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</si>
  <si>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</si>
  <si>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</si>
  <si>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</si>
  <si>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</si>
  <si>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</si>
  <si>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</si>
  <si>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</si>
  <si>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</si>
  <si>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</si>
  <si>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</si>
  <si>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</si>
  <si>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</si>
  <si>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</si>
  <si>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</si>
  <si>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</si>
  <si>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</si>
  <si>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</si>
  <si>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</si>
  <si>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</si>
  <si>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</si>
  <si>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</si>
  <si>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</si>
  <si>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</si>
  <si>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</si>
  <si>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</si>
  <si>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</si>
  <si>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</si>
  <si>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</si>
  <si>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</si>
  <si>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</si>
  <si>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</si>
  <si>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</si>
  <si>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</si>
  <si>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</si>
  <si>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</si>
  <si>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</si>
  <si>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</si>
  <si>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</si>
  <si>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</si>
  <si>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</si>
  <si>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</si>
  <si>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</si>
  <si>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</si>
  <si>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</si>
  <si>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</si>
  <si>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</si>
  <si>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</si>
  <si>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</si>
  <si>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</si>
  <si>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</si>
  <si>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</si>
  <si>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</si>
  <si>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</si>
  <si>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</si>
  <si>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</si>
  <si>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</si>
  <si>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</si>
  <si>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</si>
  <si>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</si>
  <si>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</si>
  <si>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</si>
  <si>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</si>
  <si>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</si>
  <si>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</si>
  <si>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</si>
  <si>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</si>
  <si>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</si>
  <si>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</si>
  <si>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</si>
  <si>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</si>
  <si>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</si>
  <si>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</si>
  <si>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</si>
  <si>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</si>
  <si>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</si>
  <si>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</si>
  <si>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</si>
  <si>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</si>
  <si>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</si>
  <si>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</si>
  <si>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</si>
  <si>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</si>
  <si>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</si>
  <si>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</si>
  <si>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</si>
  <si>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</si>
  <si>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</si>
  <si>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</si>
  <si>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</si>
  <si>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</si>
  <si>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</si>
  <si>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</si>
  <si>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</si>
  <si>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</si>
  <si>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</si>
  <si>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</si>
  <si>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</si>
  <si>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</si>
  <si>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</si>
  <si>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</si>
  <si>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</si>
  <si>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</si>
  <si>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</si>
  <si>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</si>
  <si>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</si>
  <si>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</si>
  <si>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</si>
  <si>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</si>
  <si>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</si>
  <si>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</si>
  <si>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</si>
  <si>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</si>
  <si>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</si>
  <si>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</si>
  <si>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</si>
  <si>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</si>
  <si>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</si>
  <si>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</si>
  <si>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</si>
  <si>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</si>
  <si>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</si>
  <si>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</si>
  <si>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</si>
  <si>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</si>
  <si>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</si>
  <si>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</si>
  <si>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</si>
  <si>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</si>
  <si>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</si>
  <si>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</si>
  <si>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</si>
  <si>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</si>
  <si>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</si>
  <si>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</si>
  <si>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</si>
  <si>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</si>
  <si>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</si>
  <si>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</si>
  <si>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</si>
  <si>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</si>
  <si>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</si>
  <si>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</si>
  <si>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</si>
  <si>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</si>
  <si>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</si>
  <si>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</si>
  <si>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</si>
  <si>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</si>
  <si>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</si>
  <si>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</si>
  <si>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</si>
  <si>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</si>
  <si>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</si>
  <si>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</si>
  <si>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</si>
  <si>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</si>
  <si>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</si>
  <si>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</si>
  <si>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</si>
  <si>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</si>
  <si>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</si>
  <si>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</si>
  <si>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</si>
  <si>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</si>
  <si>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</si>
  <si>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</si>
  <si>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</si>
  <si>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</si>
  <si>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</si>
  <si>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</si>
  <si>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</si>
  <si>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</si>
  <si>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</si>
  <si>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</si>
  <si>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</si>
  <si>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</si>
  <si>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</si>
  <si>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</si>
  <si>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</si>
  <si>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</si>
  <si>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</si>
  <si>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</si>
  <si>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</si>
  <si>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</si>
  <si>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</si>
  <si>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</si>
  <si>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</si>
  <si>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</si>
  <si>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</si>
  <si>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</si>
  <si>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</si>
  <si>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</si>
  <si>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</si>
  <si>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</si>
  <si>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</si>
  <si>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</si>
  <si>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</si>
  <si>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</si>
  <si>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</si>
  <si>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</si>
  <si>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</si>
  <si>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</si>
  <si>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</si>
  <si>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</si>
  <si>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</si>
  <si>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</si>
  <si>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</si>
  <si>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</si>
  <si>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</si>
  <si>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</si>
  <si>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</si>
  <si>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</si>
  <si>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</si>
  <si>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</si>
  <si>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</si>
  <si>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</si>
  <si>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</si>
  <si>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</si>
  <si>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</si>
  <si>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</si>
  <si>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</si>
  <si>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</si>
  <si>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</si>
  <si>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</si>
  <si>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</si>
  <si>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</si>
  <si>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</si>
  <si>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</si>
  <si>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</si>
  <si>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</si>
  <si>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</si>
  <si>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</si>
  <si>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</si>
  <si>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</si>
  <si>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</si>
  <si>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</si>
  <si>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</si>
  <si>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</si>
  <si>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</si>
  <si>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</si>
  <si>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</si>
  <si>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</si>
  <si>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</si>
  <si>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</si>
  <si>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</si>
  <si>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</si>
  <si>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</si>
  <si>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</si>
  <si>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</si>
  <si>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</si>
  <si>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</si>
  <si>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</si>
  <si>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</si>
  <si>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</si>
  <si>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</si>
  <si>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</si>
  <si>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</si>
  <si>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</si>
  <si>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</si>
  <si>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</si>
  <si>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</si>
  <si>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</si>
  <si>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</si>
  <si>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</si>
  <si>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</si>
  <si>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</si>
  <si>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</si>
  <si>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</si>
  <si>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</si>
  <si>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</si>
  <si>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</si>
  <si>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</si>
  <si>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</si>
  <si>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</si>
  <si>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</si>
  <si>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</si>
  <si>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</si>
  <si>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</si>
  <si>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</si>
  <si>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</si>
  <si>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</si>
  <si>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</si>
  <si>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</si>
  <si>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</si>
  <si>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</si>
  <si>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</si>
  <si>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</si>
  <si>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</si>
  <si>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</si>
  <si>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</si>
  <si>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</si>
  <si>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</si>
  <si>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</si>
  <si>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</si>
  <si>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</si>
  <si>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</si>
  <si>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</si>
  <si>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</si>
  <si>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</si>
  <si>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</si>
  <si>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</si>
  <si>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</si>
  <si>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</si>
  <si>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</si>
  <si>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</si>
  <si>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</si>
  <si>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</si>
  <si>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</si>
  <si>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</si>
  <si>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</si>
  <si>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</si>
  <si>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</si>
  <si>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</si>
  <si>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</si>
  <si>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</si>
  <si>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</si>
  <si>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</si>
  <si>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</si>
  <si>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</si>
  <si>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</si>
  <si>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</si>
  <si>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</si>
  <si>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</si>
  <si>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</si>
  <si>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</si>
  <si>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</si>
  <si>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</si>
  <si>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</si>
  <si>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</si>
  <si>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</si>
  <si>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</si>
  <si>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</si>
  <si>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</si>
  <si>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</si>
  <si>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</si>
  <si>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</si>
  <si>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</si>
  <si>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</si>
  <si>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</si>
  <si>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</si>
  <si>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</si>
  <si>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</si>
  <si>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</si>
  <si>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</si>
  <si>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</si>
  <si>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</si>
  <si>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</si>
  <si>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</si>
  <si>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</si>
  <si>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</si>
  <si>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</si>
  <si>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</si>
  <si>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</si>
  <si>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</si>
  <si>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</si>
  <si>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</si>
  <si>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</si>
  <si>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</si>
  <si>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</si>
  <si>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</si>
  <si>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</si>
  <si>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</si>
  <si>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</si>
  <si>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</si>
  <si>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</si>
  <si>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</si>
  <si>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</si>
  <si>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</si>
  <si>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</si>
  <si>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</si>
  <si>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</si>
  <si>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</si>
  <si>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</si>
  <si>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</si>
  <si>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</si>
  <si>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</si>
  <si>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</si>
  <si>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</si>
  <si>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</si>
  <si>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</si>
  <si>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</si>
  <si>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</si>
  <si>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</si>
  <si>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</si>
  <si>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</si>
  <si>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</si>
  <si>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</si>
  <si>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</si>
  <si>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</si>
  <si>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</si>
  <si>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</si>
  <si>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</si>
  <si>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</si>
  <si>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</si>
  <si>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</si>
  <si>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</si>
  <si>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</si>
  <si>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</si>
  <si>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</si>
  <si>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</si>
  <si>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</si>
  <si>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</si>
  <si>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</si>
  <si>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</si>
  <si>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</si>
  <si>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</si>
  <si>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</si>
  <si>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</si>
  <si>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</si>
  <si>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</si>
  <si>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</si>
  <si>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</si>
  <si>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</si>
  <si>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</si>
  <si>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</si>
  <si>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</si>
  <si>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</si>
  <si>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</si>
  <si>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</si>
  <si>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</si>
  <si>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</si>
  <si>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</si>
  <si>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</si>
  <si>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</si>
  <si>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</si>
  <si>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</si>
  <si>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</si>
  <si>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</si>
  <si>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</si>
  <si>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</si>
  <si>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</si>
  <si>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</si>
  <si>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</si>
  <si>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</si>
  <si>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</si>
  <si>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</si>
  <si>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</si>
  <si>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</si>
  <si>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</si>
  <si>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</si>
  <si>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</si>
  <si>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</si>
  <si>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</si>
  <si>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</si>
  <si>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</si>
  <si>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</si>
  <si>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</si>
  <si>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</si>
  <si>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</si>
  <si>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</si>
  <si>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</si>
  <si>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</si>
  <si>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</si>
  <si>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</si>
  <si>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</si>
  <si>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</si>
  <si>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</si>
  <si>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</si>
  <si>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</si>
  <si>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</si>
  <si>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</si>
  <si>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</si>
  <si>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</si>
  <si>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</si>
  <si>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</si>
  <si>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</si>
  <si>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</si>
  <si>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</si>
  <si>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</si>
  <si>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</si>
  <si>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</si>
  <si>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</si>
  <si>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</si>
  <si>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</si>
  <si>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</si>
  <si>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</si>
  <si>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</si>
  <si>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</si>
  <si>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</si>
  <si>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</si>
  <si>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</si>
  <si>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</si>
  <si>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</si>
  <si>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</si>
  <si>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</si>
  <si>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</si>
  <si>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</si>
  <si>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</si>
  <si>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</si>
  <si>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</si>
  <si>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</si>
  <si>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</si>
  <si>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</si>
  <si>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</si>
  <si>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</si>
  <si>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</si>
  <si>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</si>
  <si>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</si>
  <si>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</si>
  <si>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</si>
  <si>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</si>
  <si>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</si>
  <si>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</si>
  <si>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</si>
  <si>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</si>
  <si>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</si>
  <si>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</si>
  <si>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</si>
  <si>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</si>
  <si>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</si>
  <si>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</si>
  <si>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</si>
  <si>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</si>
  <si>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</si>
  <si>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</si>
  <si>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</si>
  <si>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</si>
  <si>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</si>
  <si>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</si>
  <si>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</si>
  <si>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</si>
  <si>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</si>
  <si>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</si>
  <si>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</si>
  <si>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</si>
  <si>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</si>
  <si>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</si>
  <si>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</si>
  <si>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</si>
  <si>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</si>
  <si>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</si>
  <si>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</si>
  <si>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</si>
  <si>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</si>
  <si>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</si>
  <si>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</si>
  <si>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</si>
  <si>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</si>
  <si>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</si>
  <si>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</si>
  <si>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</si>
  <si>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</si>
  <si>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</si>
  <si>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</si>
  <si>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</si>
  <si>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</si>
  <si>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</si>
  <si>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</si>
  <si>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</si>
  <si>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</si>
  <si>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</si>
  <si>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</si>
  <si>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</si>
  <si>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</si>
  <si>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</si>
  <si>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</si>
  <si>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</si>
  <si>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</si>
  <si>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</si>
  <si>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</si>
  <si>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</si>
  <si>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</si>
  <si>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</si>
  <si>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</si>
  <si>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</si>
  <si>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</si>
  <si>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</si>
  <si>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</si>
  <si>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</si>
  <si>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</si>
  <si>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</si>
  <si>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</si>
  <si>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</si>
  <si>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</si>
  <si>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</si>
  <si>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</si>
  <si>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</si>
  <si>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</si>
  <si>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</si>
  <si>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</si>
  <si>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</si>
  <si>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</si>
  <si>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</si>
  <si>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</si>
  <si>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</si>
  <si>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</si>
  <si>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</si>
  <si>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</si>
  <si>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</si>
  <si>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</si>
  <si>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</si>
  <si>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</si>
  <si>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</si>
  <si>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</si>
  <si>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</si>
  <si>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</si>
  <si>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</si>
  <si>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</si>
  <si>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</si>
  <si>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</si>
  <si>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</si>
  <si>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</si>
  <si>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</si>
  <si>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</si>
  <si>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</si>
  <si>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</si>
  <si>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</si>
  <si>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</si>
  <si>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</si>
  <si>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</si>
  <si>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</si>
  <si>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</si>
  <si>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</si>
  <si>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</si>
  <si>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</si>
  <si>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</si>
  <si>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</si>
  <si>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</si>
  <si>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</si>
  <si>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</si>
  <si>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</si>
  <si>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</si>
  <si>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</si>
  <si>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</si>
  <si>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</si>
  <si>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</si>
  <si>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</si>
  <si>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</si>
  <si>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</si>
  <si>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</si>
  <si>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</si>
  <si>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</si>
  <si>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</si>
  <si>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</si>
  <si>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</si>
  <si>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</si>
  <si>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</si>
  <si>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</si>
  <si>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</si>
  <si>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</si>
  <si>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</si>
  <si>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</si>
  <si>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</si>
  <si>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</si>
  <si>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</si>
  <si>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</si>
  <si>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</si>
  <si>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</si>
  <si>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</si>
  <si>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</si>
  <si>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</si>
  <si>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</si>
  <si>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</si>
  <si>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</si>
  <si>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</si>
  <si>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</si>
  <si>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</si>
  <si>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</si>
  <si>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</si>
  <si>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</si>
  <si>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</si>
  <si>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</si>
  <si>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</si>
  <si>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</si>
  <si>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</si>
  <si>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</si>
  <si>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</si>
  <si>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</si>
  <si>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</si>
  <si>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</si>
  <si>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</si>
  <si>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</si>
  <si>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</si>
  <si>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</si>
  <si>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</si>
  <si>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</si>
  <si>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</si>
  <si>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</si>
  <si>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</si>
  <si>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</si>
  <si>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</si>
  <si>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</si>
  <si>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</si>
  <si>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</si>
  <si>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</si>
  <si>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</si>
  <si>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</si>
  <si>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</si>
  <si>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</si>
  <si>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</si>
  <si>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</si>
  <si>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</si>
  <si>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</si>
  <si>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</si>
  <si>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</si>
  <si>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</si>
  <si>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</si>
  <si>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</si>
  <si>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</si>
  <si>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</si>
  <si>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</si>
  <si>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</si>
  <si>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</si>
  <si>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</si>
  <si>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</si>
  <si>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</si>
  <si>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</si>
  <si>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</si>
  <si>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</si>
  <si>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</si>
  <si>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</si>
  <si>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</si>
  <si>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</si>
  <si>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</si>
  <si>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</si>
  <si>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</si>
  <si>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</si>
  <si>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</si>
  <si>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</si>
  <si>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</si>
  <si>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</si>
  <si>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</si>
  <si>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</si>
  <si>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</si>
  <si>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</si>
  <si>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</si>
  <si>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</si>
  <si>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</si>
  <si>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</si>
  <si>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</si>
  <si>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</si>
  <si>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</si>
  <si>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</si>
  <si>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</si>
  <si>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</si>
  <si>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</si>
  <si>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</si>
  <si>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</si>
  <si>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</si>
  <si>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</si>
  <si>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</si>
  <si>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</si>
  <si>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</si>
  <si>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</si>
  <si>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</si>
  <si>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</si>
  <si>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</si>
  <si>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</si>
  <si>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</si>
  <si>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</si>
  <si>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</si>
  <si>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</si>
  <si>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</si>
  <si>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</si>
  <si>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</si>
  <si>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</si>
  <si>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</si>
  <si>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</si>
  <si>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</si>
  <si>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</si>
  <si>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</si>
  <si>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</si>
  <si>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</si>
  <si>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</si>
  <si>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</si>
  <si>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</si>
  <si>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</si>
  <si>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</si>
  <si>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</si>
  <si>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</si>
  <si>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</si>
  <si>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</si>
  <si>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</si>
  <si>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</si>
  <si>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</si>
  <si>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</si>
  <si>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</si>
  <si>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</si>
  <si>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</si>
  <si>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</si>
  <si>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</si>
  <si>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</si>
  <si>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</si>
  <si>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</si>
  <si>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</si>
  <si>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</si>
  <si>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</si>
  <si>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</si>
  <si>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</si>
  <si>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</si>
  <si>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</si>
  <si>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</si>
  <si>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</si>
  <si>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</si>
  <si>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</si>
  <si>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</si>
  <si>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</si>
  <si>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</si>
  <si>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</si>
  <si>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</si>
  <si>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</si>
  <si>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</si>
  <si>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</si>
  <si>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</si>
  <si>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</si>
  <si>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</si>
  <si>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</si>
  <si>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</si>
  <si>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</si>
  <si>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</si>
  <si>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</si>
  <si>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</si>
  <si>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</si>
  <si>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</si>
  <si>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</si>
  <si>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</si>
  <si>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</si>
  <si>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</si>
  <si>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</si>
  <si>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</si>
  <si>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</si>
  <si>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</si>
  <si>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</si>
  <si>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</si>
  <si>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</si>
  <si>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</si>
  <si>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</si>
  <si>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</si>
  <si>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</si>
  <si>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</si>
  <si>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</si>
  <si>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</si>
  <si>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</si>
  <si>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</si>
  <si>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</si>
  <si>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</si>
  <si>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</si>
  <si>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</si>
  <si>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</si>
  <si>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</si>
  <si>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</si>
  <si>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</si>
  <si>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</si>
  <si>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</si>
  <si>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</si>
  <si>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</si>
  <si>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</si>
  <si>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</si>
  <si>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</si>
  <si>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</si>
  <si>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</si>
  <si>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</si>
  <si>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</si>
  <si>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</si>
  <si>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</si>
  <si>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</si>
  <si>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</si>
  <si>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</si>
  <si>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</si>
  <si>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</si>
  <si>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</si>
  <si>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</si>
  <si>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</si>
  <si>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</si>
  <si>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</si>
  <si>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</si>
  <si>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</si>
  <si>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</si>
  <si>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</si>
  <si>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</si>
  <si>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</si>
  <si>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</si>
  <si>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</si>
  <si>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</si>
  <si>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</si>
  <si>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</si>
  <si>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</si>
  <si>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</si>
  <si>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</si>
  <si>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</si>
  <si>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</si>
  <si>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</si>
  <si>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</si>
  <si>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</si>
  <si>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</si>
  <si>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</si>
  <si>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</si>
  <si>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</si>
  <si>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</si>
  <si>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</si>
  <si>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</si>
  <si>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</si>
  <si>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</si>
  <si>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</si>
  <si>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</si>
  <si>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</si>
  <si>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</si>
  <si>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</si>
  <si>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</si>
  <si>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</si>
  <si>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</si>
  <si>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</si>
  <si>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</si>
  <si>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</si>
  <si>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</si>
  <si>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</si>
  <si>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</si>
  <si>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</si>
  <si>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</si>
  <si>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</si>
  <si>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</si>
  <si>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</si>
  <si>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</si>
  <si>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</si>
  <si>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</si>
  <si>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</si>
  <si>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</si>
  <si>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</si>
  <si>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</si>
  <si>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</si>
  <si>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</si>
  <si>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</si>
  <si>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</si>
  <si>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</si>
  <si>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</si>
  <si>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</si>
  <si>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</si>
  <si>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</si>
  <si>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</si>
  <si>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</si>
  <si>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</si>
  <si>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</si>
  <si>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</si>
  <si>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</si>
  <si>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</si>
  <si>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</si>
  <si>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</si>
  <si>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</si>
  <si>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</si>
  <si>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</si>
  <si>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</si>
  <si>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</si>
  <si>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</si>
  <si>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</si>
  <si>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</si>
  <si>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</si>
  <si>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</si>
  <si>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</si>
  <si>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</si>
  <si>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</si>
  <si>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</si>
  <si>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</si>
  <si>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</si>
  <si>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</si>
  <si>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</si>
  <si>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</si>
  <si>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</si>
  <si>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</si>
  <si>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</si>
  <si>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</si>
  <si>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</si>
  <si>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</si>
  <si>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</si>
  <si>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</si>
  <si>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</si>
  <si>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</si>
  <si>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</si>
  <si>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</si>
  <si>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</si>
  <si>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</si>
  <si>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</si>
  <si>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</si>
  <si>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</si>
  <si>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</si>
  <si>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</si>
  <si>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</si>
  <si>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</si>
  <si>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</si>
  <si>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</si>
  <si>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</si>
  <si>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</si>
  <si>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</si>
  <si>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</si>
  <si>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</si>
  <si>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</si>
  <si>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</si>
  <si>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</si>
  <si>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</si>
  <si>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</si>
  <si>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</si>
  <si>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</si>
  <si>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</si>
  <si>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</si>
  <si>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</si>
  <si>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</si>
  <si>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</si>
  <si>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</si>
  <si>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</si>
  <si>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</si>
  <si>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</si>
  <si>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</si>
  <si>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</si>
  <si>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</si>
  <si>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</si>
  <si>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</si>
  <si>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</si>
  <si>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</si>
  <si>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</si>
  <si>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</si>
  <si>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</si>
  <si>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</si>
  <si>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</si>
  <si>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</si>
  <si>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</si>
  <si>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</si>
  <si>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</si>
  <si>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</si>
  <si>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</si>
  <si>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</si>
  <si>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</si>
  <si>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</si>
  <si>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</si>
  <si>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</si>
  <si>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</si>
  <si>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</si>
  <si>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</si>
  <si>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</si>
  <si>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</si>
  <si>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</si>
  <si>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</si>
  <si>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</si>
  <si>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</si>
  <si>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</si>
  <si>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</si>
  <si>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</si>
  <si>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</si>
  <si>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</si>
  <si>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</si>
  <si>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</si>
  <si>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</si>
  <si>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</si>
  <si>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</si>
  <si>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</si>
  <si>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</si>
  <si>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</si>
  <si>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</si>
  <si>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</si>
  <si>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</si>
  <si>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</si>
  <si>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</si>
  <si>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</si>
  <si>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</si>
  <si>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</si>
  <si>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</si>
  <si>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</si>
  <si>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</si>
  <si>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</si>
  <si>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</si>
  <si>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</si>
  <si>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</si>
  <si>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</si>
  <si>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</si>
  <si>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</si>
  <si>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</si>
  <si>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</si>
  <si>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</si>
  <si>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</si>
  <si>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</si>
  <si>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</si>
  <si>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</si>
  <si>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</si>
  <si>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</si>
  <si>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</si>
  <si>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</si>
  <si>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</si>
  <si>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</si>
  <si>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</si>
  <si>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</si>
  <si>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</si>
  <si>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</si>
  <si>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</si>
  <si>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</si>
  <si>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</si>
  <si>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</si>
  <si>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</si>
  <si>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</si>
  <si>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</si>
  <si>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</si>
  <si>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</si>
  <si>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</si>
  <si>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</si>
  <si>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</si>
  <si>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</si>
  <si>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</si>
  <si>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</si>
  <si>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</si>
  <si>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</si>
  <si>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</si>
  <si>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</si>
  <si>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</si>
  <si>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</si>
  <si>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</si>
  <si>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</si>
  <si>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</si>
  <si>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</si>
  <si>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</si>
  <si>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</si>
  <si>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</si>
  <si>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</si>
  <si>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</si>
  <si>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</si>
  <si>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</si>
  <si>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</si>
  <si>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</si>
  <si>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</si>
  <si>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</si>
  <si>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</si>
  <si>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</si>
  <si>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</si>
  <si>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</si>
  <si>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</si>
  <si>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</si>
  <si>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</si>
  <si>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</si>
  <si>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</si>
  <si>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</si>
  <si>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</si>
  <si>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</si>
  <si>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</si>
  <si>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</si>
  <si>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</si>
  <si>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</si>
  <si>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</si>
  <si>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</si>
  <si>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</si>
  <si>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</si>
  <si>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</si>
  <si>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</si>
  <si>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</si>
  <si>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</si>
  <si>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</si>
  <si>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</si>
  <si>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</si>
  <si>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</si>
  <si>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</si>
  <si>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</si>
  <si>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</si>
  <si>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</si>
  <si>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</si>
  <si>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</si>
  <si>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</si>
  <si>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</si>
  <si>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</si>
  <si>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</si>
  <si>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</si>
  <si>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</si>
  <si>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</si>
  <si>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</si>
  <si>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</si>
  <si>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</si>
  <si>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</si>
  <si>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</si>
  <si>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</si>
  <si>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</si>
  <si>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</si>
  <si>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</si>
  <si>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</si>
  <si>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</si>
  <si>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</si>
  <si>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</si>
  <si>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</si>
  <si>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</si>
  <si>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</si>
  <si>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</si>
  <si>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</si>
  <si>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</si>
  <si>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</si>
  <si>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</si>
  <si>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</si>
  <si>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</si>
  <si>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</si>
  <si>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</si>
  <si>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</si>
  <si>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</si>
  <si>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</si>
  <si>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</si>
  <si>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</si>
  <si>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</si>
  <si>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</si>
  <si>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</si>
  <si>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</si>
  <si>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</si>
  <si>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</si>
  <si>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</si>
  <si>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</si>
  <si>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</si>
  <si>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</si>
  <si>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</si>
  <si>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</si>
  <si>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</si>
  <si>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</si>
  <si>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</si>
  <si>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</si>
  <si>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</si>
  <si>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</si>
  <si>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</si>
  <si>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</si>
  <si>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</si>
  <si>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</si>
  <si>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</si>
  <si>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</si>
  <si>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</si>
  <si>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</si>
  <si>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</si>
  <si>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</si>
  <si>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</si>
  <si>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</si>
  <si>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</si>
  <si>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</si>
  <si>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</si>
  <si>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</si>
  <si>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</si>
  <si>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</si>
  <si>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</si>
  <si>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</si>
  <si>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</si>
  <si>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</si>
  <si>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</si>
  <si>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</si>
  <si>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</si>
  <si>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</si>
  <si>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</si>
  <si>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</si>
  <si>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</si>
  <si>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</si>
  <si>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</si>
  <si>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</si>
  <si>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</si>
  <si>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</si>
  <si>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</si>
  <si>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</si>
  <si>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</si>
  <si>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</si>
  <si>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</si>
  <si>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</si>
  <si>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</si>
  <si>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</si>
  <si>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</si>
  <si>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</si>
  <si>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</si>
  <si>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</si>
  <si>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</si>
  <si>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</si>
  <si>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</si>
  <si>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</si>
  <si>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</si>
  <si>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</si>
  <si>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</si>
  <si>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</si>
  <si>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</si>
  <si>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</si>
  <si>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</si>
  <si>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</si>
  <si>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</si>
  <si>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</si>
  <si>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</si>
  <si>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</si>
  <si>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</si>
  <si>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</si>
  <si>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</si>
  <si>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</si>
  <si>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</si>
  <si>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</si>
  <si>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</si>
  <si>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</si>
  <si>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</si>
  <si>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</si>
  <si>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</si>
  <si>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</si>
  <si>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</si>
  <si>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</si>
  <si>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</si>
  <si>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</si>
  <si>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</si>
  <si>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</si>
  <si>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</si>
  <si>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</si>
  <si>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</si>
  <si>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</si>
  <si>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</si>
  <si>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</si>
  <si>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</si>
  <si>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</si>
  <si>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</si>
  <si>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</si>
  <si>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</si>
  <si>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</si>
  <si>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</si>
  <si>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</si>
  <si>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</si>
  <si>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</si>
  <si>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</si>
  <si>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</si>
  <si>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</si>
  <si>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</si>
  <si>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</si>
  <si>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</si>
  <si>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</si>
  <si>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</si>
  <si>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</si>
  <si>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</si>
  <si>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</si>
  <si>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</si>
  <si>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</si>
  <si>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</si>
  <si>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</si>
  <si>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</si>
  <si>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</si>
  <si>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</si>
  <si>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</si>
  <si>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</si>
  <si>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</si>
  <si>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</si>
  <si>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</si>
  <si>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</si>
  <si>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</si>
  <si>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</si>
  <si>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</si>
  <si>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</si>
  <si>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</si>
  <si>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</si>
  <si>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</si>
  <si>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</si>
  <si>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</si>
  <si>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</si>
  <si>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</si>
  <si>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</si>
  <si>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</si>
  <si>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</si>
  <si>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</si>
  <si>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</si>
  <si>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</si>
  <si>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</si>
  <si>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</si>
  <si>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</si>
  <si>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</si>
  <si>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</si>
  <si>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</si>
  <si>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</si>
  <si>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</si>
  <si>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</si>
  <si>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</si>
  <si>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</si>
  <si>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</si>
  <si>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</si>
  <si>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</si>
  <si>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</si>
  <si>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</si>
  <si>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</si>
  <si>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</si>
  <si>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</si>
  <si>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</si>
  <si>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</si>
  <si>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</si>
  <si>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</si>
  <si>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</si>
  <si>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</si>
  <si>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</si>
  <si>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</si>
  <si>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</si>
  <si>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</si>
  <si>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</si>
  <si>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</si>
  <si>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</si>
  <si>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</si>
  <si>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</si>
  <si>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</si>
  <si>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</si>
  <si>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</si>
  <si>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</si>
  <si>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</si>
  <si>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</si>
  <si>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</si>
  <si>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</si>
  <si>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</si>
  <si>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</si>
  <si>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</si>
  <si>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</si>
  <si>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</si>
  <si>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</si>
  <si>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</si>
  <si>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</si>
  <si>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</si>
  <si>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</si>
  <si>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</si>
  <si>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</si>
  <si>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</si>
  <si>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</si>
  <si>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</si>
  <si>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</si>
  <si>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</si>
  <si>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</si>
  <si>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</si>
  <si>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</si>
  <si>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</si>
  <si>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</si>
  <si>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</si>
  <si>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</si>
  <si>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</si>
  <si>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</si>
  <si>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</si>
  <si>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</si>
  <si>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</si>
  <si>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</si>
  <si>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</si>
  <si>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</si>
  <si>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</si>
  <si>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</si>
  <si>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</si>
  <si>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</si>
  <si>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</si>
  <si>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</si>
  <si>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</si>
  <si>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</si>
  <si>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</si>
  <si>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</si>
  <si>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</si>
  <si>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</si>
  <si>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</si>
  <si>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</si>
  <si>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</si>
  <si>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</si>
  <si>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</si>
  <si>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</si>
  <si>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</si>
  <si>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</si>
  <si>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</si>
  <si>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</si>
  <si>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</si>
  <si>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</si>
  <si>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</si>
  <si>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</si>
  <si>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</si>
  <si>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</si>
  <si>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</si>
  <si>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</si>
  <si>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</si>
  <si>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</si>
  <si>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</si>
  <si>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</si>
  <si>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</si>
  <si>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</si>
  <si>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</si>
  <si>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</si>
  <si>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</si>
  <si>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</si>
  <si>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</si>
  <si>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</si>
  <si>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</si>
  <si>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</si>
  <si>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</si>
  <si>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</si>
  <si>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</si>
  <si>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</si>
  <si>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</si>
  <si>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</si>
  <si>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</si>
  <si>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</si>
  <si>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</si>
  <si>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</si>
  <si>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</si>
  <si>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</si>
  <si>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</si>
  <si>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</si>
  <si>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</si>
  <si>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</si>
  <si>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</si>
  <si>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</si>
  <si>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</si>
  <si>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</si>
  <si>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</si>
  <si>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</si>
  <si>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</si>
  <si>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</si>
  <si>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</si>
  <si>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</si>
  <si>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</si>
  <si>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</si>
  <si>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</si>
  <si>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</si>
  <si>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</si>
  <si>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</si>
  <si>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</si>
  <si>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</si>
  <si>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</si>
  <si>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</si>
  <si>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</si>
  <si>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</si>
  <si>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</si>
  <si>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</si>
  <si>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</si>
  <si>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</si>
  <si>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</si>
  <si>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</si>
  <si>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</si>
  <si>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</si>
  <si>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</si>
  <si>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</si>
  <si>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</si>
  <si>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</si>
  <si>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</si>
  <si>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</si>
  <si>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</si>
  <si>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</si>
  <si>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</si>
  <si>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</si>
  <si>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</si>
  <si>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</si>
  <si>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</si>
  <si>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</si>
  <si>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</si>
  <si>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</si>
  <si>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</si>
  <si>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</si>
  <si>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</si>
  <si>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</si>
  <si>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</si>
  <si>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</si>
  <si>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</si>
  <si>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</si>
  <si>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</si>
  <si>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</si>
  <si>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</si>
  <si>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</si>
  <si>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</si>
  <si>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</si>
  <si>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</si>
  <si>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</si>
  <si>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</si>
  <si>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</si>
  <si>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</si>
  <si>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</si>
  <si>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</si>
  <si>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</si>
  <si>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</si>
  <si>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</si>
  <si>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</si>
  <si>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</si>
  <si>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</si>
  <si>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</si>
  <si>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</si>
  <si>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</si>
  <si>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</si>
  <si>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</si>
  <si>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</si>
  <si>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</si>
  <si>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</si>
  <si>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</si>
  <si>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</si>
  <si>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</si>
  <si>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</si>
  <si>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</si>
  <si>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</si>
  <si>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</si>
  <si>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</si>
  <si>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</si>
  <si>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</si>
  <si>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</si>
  <si>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</si>
  <si>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</si>
  <si>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</si>
  <si>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</si>
  <si>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</si>
  <si>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</si>
  <si>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</si>
  <si>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</si>
  <si>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</si>
  <si>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</si>
  <si>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</si>
  <si>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</si>
  <si>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</si>
  <si>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</si>
  <si>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</si>
  <si>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</si>
  <si>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</si>
  <si>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</si>
  <si>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</si>
  <si>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</si>
  <si>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</si>
  <si>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</si>
  <si>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</si>
  <si>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</si>
  <si>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</si>
  <si>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</si>
  <si>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</si>
  <si>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</si>
  <si>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</si>
  <si>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</si>
  <si>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</si>
  <si>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</si>
  <si>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</si>
  <si>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</si>
  <si>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</si>
  <si>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</si>
  <si>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</si>
  <si>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</si>
  <si>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</si>
  <si>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</si>
  <si>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</si>
  <si>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</si>
  <si>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</si>
  <si>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</si>
  <si>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</si>
  <si>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</si>
  <si>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</si>
  <si>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</si>
  <si>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</si>
  <si>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</si>
  <si>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</si>
  <si>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</si>
  <si>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</si>
  <si>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</si>
  <si>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</si>
  <si>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</si>
  <si>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</si>
  <si>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</si>
  <si>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</si>
  <si>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</si>
  <si>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</si>
  <si>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</si>
  <si>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</si>
  <si>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</si>
  <si>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</si>
  <si>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</si>
  <si>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</si>
  <si>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</si>
  <si>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</si>
  <si>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</si>
  <si>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</si>
  <si>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</si>
  <si>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</si>
  <si>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</si>
  <si>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</si>
  <si>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</si>
  <si>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</si>
  <si>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</si>
  <si>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</si>
  <si>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</si>
  <si>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</si>
  <si>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</si>
  <si>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</si>
  <si>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</si>
  <si>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</si>
  <si>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</si>
  <si>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</si>
  <si>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</si>
  <si>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</si>
  <si>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</si>
  <si>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</si>
  <si>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</si>
  <si>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</si>
  <si>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</si>
  <si>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</si>
  <si>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</si>
  <si>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</si>
  <si>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</si>
  <si>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</si>
  <si>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</si>
  <si>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</si>
  <si>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</si>
  <si>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</si>
  <si>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</si>
  <si>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</si>
  <si>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</si>
  <si>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</si>
  <si>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</si>
  <si>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</si>
  <si>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</si>
  <si>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</si>
  <si>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</si>
  <si>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</si>
  <si>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</si>
  <si>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</si>
  <si>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</si>
  <si>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</si>
  <si>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</si>
  <si>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</si>
  <si>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</si>
  <si>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</si>
  <si>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</si>
  <si>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</si>
  <si>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</si>
  <si>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</si>
  <si>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</si>
  <si>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</si>
  <si>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</si>
  <si>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</si>
  <si>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</si>
  <si>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</si>
  <si>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</si>
  <si>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</si>
  <si>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</si>
  <si>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</si>
  <si>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</si>
  <si>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</si>
  <si>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</si>
  <si>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</si>
  <si>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</si>
  <si>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</si>
  <si>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</si>
  <si>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</si>
  <si>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</si>
  <si>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</si>
  <si>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</si>
  <si>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</si>
  <si>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</si>
  <si>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</si>
  <si>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</si>
  <si>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</si>
  <si>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</si>
  <si>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</si>
  <si>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</si>
  <si>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</si>
  <si>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</si>
  <si>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</si>
  <si>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</si>
  <si>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</si>
  <si>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</si>
  <si>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</si>
  <si>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</si>
  <si>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</si>
  <si>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</si>
  <si>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</si>
  <si>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</si>
  <si>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</si>
  <si>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</si>
  <si>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</si>
  <si>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</si>
  <si>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</si>
  <si>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</si>
  <si>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</si>
  <si>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</si>
  <si>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</si>
  <si>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</si>
  <si>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</si>
  <si>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</si>
  <si>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</si>
  <si>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</si>
  <si>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</si>
  <si>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</si>
  <si>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</si>
  <si>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</si>
  <si>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</si>
  <si>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</si>
  <si>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</si>
  <si>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</si>
  <si>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</si>
  <si>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</si>
  <si>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</si>
  <si>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</si>
  <si>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</si>
  <si>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</si>
  <si>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</si>
  <si>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</si>
  <si>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</si>
  <si>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</si>
  <si>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</si>
  <si>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</si>
  <si>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</si>
  <si>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</si>
  <si>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</si>
  <si>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</si>
  <si>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</si>
  <si>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</si>
  <si>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</si>
  <si>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</si>
  <si>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</si>
  <si>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</si>
  <si>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</si>
  <si>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</si>
  <si>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</si>
  <si>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</si>
  <si>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</si>
  <si>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</si>
  <si>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</si>
  <si>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</si>
  <si>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</si>
  <si>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</si>
  <si>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</si>
  <si>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</si>
  <si>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</si>
  <si>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</si>
  <si>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</si>
  <si>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</si>
  <si>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</si>
  <si>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</si>
  <si>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</si>
  <si>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</si>
  <si>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</si>
  <si>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</si>
  <si>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</si>
  <si>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</si>
  <si>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</si>
  <si>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</si>
  <si>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</si>
  <si>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</si>
  <si>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</si>
  <si>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</si>
  <si>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</si>
  <si>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</si>
  <si>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</si>
  <si>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</si>
  <si>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</si>
  <si>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</si>
  <si>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</si>
  <si>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</si>
  <si>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</si>
  <si>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</si>
  <si>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</si>
  <si>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</si>
  <si>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</si>
  <si>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</si>
  <si>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</si>
  <si>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</si>
  <si>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</si>
  <si>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</si>
  <si>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</si>
  <si>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</si>
  <si>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</si>
  <si>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</si>
  <si>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</si>
  <si>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</si>
  <si>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</si>
  <si>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</si>
  <si>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</si>
  <si>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</si>
  <si>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</si>
  <si>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</si>
  <si>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</si>
  <si>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</si>
  <si>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</si>
  <si>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</si>
  <si>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</si>
  <si>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</si>
  <si>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</si>
  <si>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</si>
  <si>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</si>
  <si>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</si>
  <si>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</si>
  <si>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</si>
  <si>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</si>
  <si>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</si>
  <si>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</si>
  <si>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</si>
  <si>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</si>
  <si>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</si>
  <si>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</si>
  <si>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</si>
  <si>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</si>
  <si>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</si>
  <si>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</si>
  <si>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</si>
  <si>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</si>
  <si>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</si>
  <si>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</si>
  <si>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</si>
  <si>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</si>
  <si>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</si>
  <si>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</si>
  <si>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</si>
  <si>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</si>
  <si>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</si>
  <si>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</si>
  <si>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</si>
  <si>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</si>
  <si>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</si>
  <si>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</si>
  <si>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</si>
  <si>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</si>
  <si>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</si>
  <si>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</si>
  <si>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</si>
  <si>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</si>
  <si>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</si>
  <si>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</si>
  <si>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</si>
  <si>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</si>
  <si>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</si>
  <si>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</si>
  <si>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</si>
  <si>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</si>
  <si>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</si>
  <si>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</si>
  <si>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</si>
  <si>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</si>
  <si>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</si>
  <si>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</si>
  <si>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</si>
  <si>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</si>
  <si>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</si>
  <si>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</si>
  <si>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</si>
  <si>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</si>
  <si>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</si>
  <si>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</si>
  <si>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</si>
  <si>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</si>
  <si>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</si>
  <si>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</si>
  <si>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</si>
  <si>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</si>
  <si>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</si>
  <si>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</si>
  <si>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</si>
  <si>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</si>
  <si>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</si>
  <si>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</si>
  <si>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</si>
  <si>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</si>
  <si>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</si>
  <si>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</si>
  <si>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</si>
  <si>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</si>
  <si>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</si>
  <si>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</si>
  <si>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</si>
  <si>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</si>
  <si>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</si>
  <si>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</si>
  <si>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</si>
  <si>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</si>
  <si>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</si>
  <si>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</si>
  <si>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</si>
  <si>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</si>
  <si>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</si>
  <si>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</si>
  <si>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</si>
  <si>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</si>
  <si>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</si>
  <si>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</si>
  <si>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</si>
  <si>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</si>
  <si>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</si>
  <si>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</si>
  <si>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</si>
  <si>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</si>
  <si>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</si>
  <si>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</si>
  <si>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</si>
  <si>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</si>
  <si>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</si>
  <si>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</si>
  <si>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</si>
  <si>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</si>
  <si>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</si>
  <si>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</si>
  <si>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</si>
  <si>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</si>
  <si>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</si>
  <si>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</si>
  <si>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</si>
  <si>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</si>
  <si>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</si>
  <si>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</si>
  <si>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</si>
  <si>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</si>
  <si>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</si>
  <si>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</si>
  <si>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</si>
  <si>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</si>
  <si>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</si>
  <si>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</si>
  <si>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</si>
  <si>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</si>
  <si>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</si>
  <si>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</si>
  <si>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</si>
  <si>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</si>
  <si>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</si>
  <si>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</si>
  <si>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</si>
  <si>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</si>
  <si>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</si>
  <si>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</si>
  <si>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</si>
  <si>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</si>
  <si>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</si>
  <si>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</si>
  <si>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</si>
  <si>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</si>
  <si>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</si>
  <si>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</si>
  <si>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</si>
  <si>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</si>
  <si>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</si>
  <si>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</si>
  <si>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</si>
  <si>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</si>
  <si>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</si>
  <si>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</si>
  <si>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</si>
  <si>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</si>
  <si>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</si>
  <si>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</si>
  <si>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</si>
  <si>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</si>
  <si>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</si>
  <si>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</si>
  <si>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</si>
  <si>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</si>
  <si>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</si>
  <si>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</si>
  <si>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</si>
  <si>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</si>
  <si>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</si>
  <si>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</si>
  <si>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</si>
  <si>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</si>
  <si>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</si>
  <si>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</si>
  <si>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</si>
  <si>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</si>
  <si>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</si>
  <si>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</si>
  <si>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</si>
  <si>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</si>
  <si>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</si>
  <si>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</si>
  <si>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</si>
  <si>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</si>
  <si>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</si>
  <si>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</si>
  <si>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</si>
  <si>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</si>
  <si>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</si>
  <si>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</si>
  <si>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</si>
  <si>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</si>
  <si>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</si>
  <si>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</si>
  <si>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</si>
  <si>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</si>
  <si>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</si>
  <si>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</si>
  <si>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</si>
  <si>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</si>
  <si>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</si>
  <si>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</si>
  <si>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</si>
  <si>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</si>
  <si>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</si>
  <si>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</si>
  <si>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</si>
  <si>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</si>
  <si>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</si>
  <si>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</si>
  <si>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</si>
  <si>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</si>
  <si>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</si>
  <si>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</si>
  <si>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</si>
  <si>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</si>
  <si>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</si>
  <si>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</si>
  <si>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</si>
  <si>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</si>
  <si>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</si>
  <si>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</si>
  <si>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</si>
  <si>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</si>
  <si>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</si>
  <si>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</si>
  <si>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</si>
  <si>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</si>
  <si>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</si>
  <si>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</si>
  <si>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</si>
  <si>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</si>
  <si>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</si>
  <si>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</si>
  <si>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</si>
  <si>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</si>
  <si>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</si>
  <si>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</si>
  <si>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</si>
  <si>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</si>
  <si>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</si>
  <si>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</si>
  <si>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</si>
  <si>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</si>
  <si>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</si>
  <si>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</si>
  <si>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</si>
  <si>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</si>
  <si>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</si>
  <si>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</si>
  <si>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</si>
  <si>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</si>
  <si>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</si>
  <si>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</si>
  <si>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</si>
  <si>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</si>
  <si>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</si>
  <si>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</si>
  <si>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</si>
  <si>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</si>
  <si>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</si>
  <si>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</si>
  <si>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</si>
  <si>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</si>
  <si>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</si>
  <si>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</si>
  <si>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</si>
  <si>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</si>
  <si>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</si>
  <si>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</si>
  <si>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</si>
  <si>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</si>
  <si>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</si>
  <si>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</si>
  <si>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</si>
  <si>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</si>
  <si>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</si>
  <si>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</si>
  <si>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</si>
  <si>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</si>
  <si>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</si>
  <si>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</si>
  <si>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</si>
  <si>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</si>
  <si>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</si>
  <si>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</si>
  <si>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</si>
  <si>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</si>
  <si>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</si>
  <si>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</si>
  <si>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</si>
  <si>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</si>
  <si>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</si>
  <si>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</si>
  <si>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</si>
  <si>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</si>
  <si>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</si>
  <si>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</si>
  <si>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</si>
  <si>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</si>
  <si>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</si>
  <si>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</si>
  <si>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</si>
  <si>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</si>
  <si>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</si>
  <si>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</si>
  <si>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</si>
  <si>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</si>
  <si>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</si>
  <si>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</si>
  <si>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</si>
  <si>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</si>
  <si>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</si>
  <si>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</si>
  <si>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</si>
  <si>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</si>
  <si>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</si>
  <si>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</si>
  <si>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</si>
  <si>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</si>
  <si>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</si>
  <si>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</si>
  <si>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</si>
  <si>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</si>
  <si>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</si>
  <si>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</si>
  <si>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</si>
  <si>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</si>
  <si>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</si>
  <si>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</si>
  <si>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</si>
  <si>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</si>
  <si>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</si>
  <si>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</si>
  <si>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</si>
  <si>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</si>
  <si>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</si>
  <si>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</si>
  <si>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</si>
  <si>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</si>
  <si>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</si>
  <si>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</si>
  <si>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</si>
  <si>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</si>
  <si>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</si>
  <si>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</si>
  <si>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</si>
  <si>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</si>
  <si>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</si>
  <si>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</si>
  <si>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</si>
  <si>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</si>
  <si>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</si>
  <si>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</si>
  <si>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</si>
  <si>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</si>
  <si>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</si>
  <si>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</si>
  <si>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</si>
  <si>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</si>
  <si>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</si>
  <si>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</si>
  <si>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</si>
  <si>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</si>
  <si>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</si>
  <si>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</si>
  <si>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</si>
  <si>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</si>
  <si>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</si>
  <si>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</si>
  <si>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</si>
  <si>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</si>
  <si>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</si>
  <si>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</si>
  <si>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</si>
  <si>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</si>
  <si>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</si>
  <si>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</si>
  <si>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</si>
  <si>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</si>
  <si>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</si>
  <si>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</si>
  <si>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</si>
  <si>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</si>
  <si>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</si>
  <si>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</si>
  <si>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</si>
  <si>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</si>
  <si>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</si>
  <si>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</si>
  <si>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</si>
  <si>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</si>
  <si>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</si>
  <si>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</si>
  <si>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</si>
  <si>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</si>
  <si>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</si>
  <si>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</si>
  <si>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</si>
  <si>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</si>
  <si>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</si>
  <si>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</si>
  <si>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</si>
  <si>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</si>
  <si>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</si>
  <si>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</si>
  <si>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</si>
  <si>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</si>
  <si>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</si>
  <si>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</si>
  <si>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</si>
  <si>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</si>
  <si>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</si>
  <si>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</si>
  <si>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</si>
  <si>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</si>
  <si>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</si>
  <si>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</si>
  <si>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</si>
  <si>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</si>
  <si>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</si>
  <si>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</si>
  <si>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</si>
  <si>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</si>
  <si>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</si>
  <si>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</si>
  <si>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</si>
  <si>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</si>
  <si>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</si>
  <si>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</si>
  <si>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</si>
  <si>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</si>
  <si>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</si>
  <si>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</si>
  <si>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</si>
  <si>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</si>
  <si>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</si>
  <si>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</si>
  <si>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</si>
  <si>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</si>
  <si>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</si>
  <si>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</si>
  <si>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</si>
  <si>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</si>
  <si>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</si>
  <si>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</si>
  <si>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</si>
  <si>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</si>
  <si>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</si>
  <si>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</si>
  <si>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</si>
  <si>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</si>
  <si>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</si>
  <si>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</si>
  <si>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</si>
  <si>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</si>
  <si>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</si>
  <si>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</si>
  <si>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</si>
  <si>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</si>
  <si>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</si>
  <si>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</si>
  <si>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</si>
  <si>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</si>
  <si>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</si>
  <si>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</si>
  <si>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</si>
  <si>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</si>
  <si>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</si>
  <si>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</si>
  <si>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</si>
  <si>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</si>
  <si>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</si>
  <si>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</si>
  <si>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</si>
  <si>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</si>
  <si>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</si>
  <si>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</si>
  <si>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</si>
  <si>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</si>
  <si>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</si>
  <si>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</si>
  <si>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</si>
  <si>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</si>
  <si>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</si>
  <si>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</si>
  <si>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</si>
  <si>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</si>
  <si>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</si>
  <si>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</si>
  <si>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</si>
  <si>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</si>
  <si>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</si>
  <si>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</si>
  <si>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</si>
  <si>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</si>
  <si>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</si>
  <si>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</si>
  <si>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</si>
  <si>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</si>
  <si>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</si>
  <si>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</si>
  <si>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</si>
  <si>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</si>
  <si>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</si>
  <si>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</si>
  <si>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</si>
  <si>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</si>
  <si>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</si>
  <si>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</si>
  <si>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</si>
  <si>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</si>
  <si>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</si>
  <si>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</si>
  <si>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</si>
  <si>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</si>
  <si>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</si>
  <si>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</si>
  <si>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</si>
  <si>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</si>
  <si>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</si>
  <si>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</si>
  <si>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</si>
  <si>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</si>
  <si>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</si>
  <si>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</si>
  <si>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</si>
  <si>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</si>
  <si>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</si>
  <si>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</si>
  <si>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</si>
  <si>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</si>
  <si>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</si>
  <si>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</si>
  <si>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</si>
  <si>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</si>
  <si>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</si>
  <si>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</si>
  <si>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</si>
  <si>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</si>
  <si>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</si>
  <si>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</si>
  <si>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</si>
  <si>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</si>
  <si>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</si>
  <si>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</si>
  <si>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</si>
  <si>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</si>
  <si>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</si>
  <si>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</si>
  <si>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</si>
  <si>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</si>
  <si>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</si>
  <si>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</si>
  <si>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</si>
  <si>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</si>
  <si>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</si>
  <si>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</si>
  <si>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</si>
  <si>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</si>
  <si>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</si>
  <si>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</si>
  <si>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</si>
  <si>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</si>
  <si>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</si>
  <si>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</si>
  <si>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</si>
  <si>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</si>
  <si>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</si>
  <si>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</si>
  <si>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</si>
  <si>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</si>
  <si>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</si>
  <si>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</si>
  <si>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</si>
  <si>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</si>
  <si>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</si>
  <si>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</si>
  <si>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</si>
  <si>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</si>
  <si>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</si>
  <si>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</si>
  <si>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</si>
  <si>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</si>
  <si>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</si>
  <si>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</si>
  <si>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</si>
  <si>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</si>
  <si>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</si>
  <si>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</si>
  <si>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</si>
  <si>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</si>
  <si>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</si>
  <si>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</si>
  <si>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</si>
  <si>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</si>
  <si>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</si>
  <si>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</si>
  <si>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</si>
  <si>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</si>
  <si>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</si>
  <si>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</si>
  <si>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</si>
  <si>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</si>
  <si>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</si>
  <si>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</si>
  <si>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</si>
  <si>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</si>
  <si>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</si>
  <si>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</si>
  <si>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</si>
  <si>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</si>
  <si>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</si>
  <si>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</si>
  <si>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</si>
  <si>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</si>
  <si>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</si>
  <si>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</si>
  <si>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</si>
  <si>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</si>
  <si>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</si>
  <si>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</si>
  <si>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</si>
  <si>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</si>
  <si>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</si>
  <si>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</si>
  <si>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</si>
  <si>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</si>
  <si>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</si>
  <si>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</si>
  <si>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</si>
  <si>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</si>
  <si>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</si>
  <si>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</si>
  <si>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</si>
  <si>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</si>
  <si>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</si>
  <si>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</si>
  <si>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</si>
  <si>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</si>
  <si>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</si>
  <si>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</si>
  <si>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</si>
  <si>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</si>
  <si>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</si>
  <si>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</si>
  <si>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</si>
  <si>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</si>
  <si>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</si>
  <si>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</si>
  <si>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</si>
  <si>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</si>
  <si>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</si>
  <si>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</si>
  <si>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</si>
  <si>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</si>
  <si>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</si>
  <si>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</si>
  <si>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</si>
  <si>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</si>
  <si>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</si>
  <si>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</si>
  <si>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</si>
  <si>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</si>
  <si>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</si>
  <si>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</si>
  <si>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</si>
  <si>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</si>
  <si>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</si>
  <si>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</si>
  <si>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</si>
  <si>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</si>
  <si>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</si>
  <si>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</si>
  <si>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</si>
  <si>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</si>
  <si>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</si>
  <si>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</si>
  <si>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</si>
  <si>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</si>
  <si>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</si>
  <si>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</si>
  <si>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</si>
  <si>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</si>
  <si>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</si>
  <si>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</si>
  <si>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</si>
  <si>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</si>
  <si>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</si>
  <si>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</si>
  <si>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</si>
  <si>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</si>
  <si>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</si>
  <si>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</si>
  <si>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</si>
  <si>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</si>
  <si>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</si>
  <si>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</si>
  <si>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</si>
  <si>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</si>
  <si>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</si>
  <si>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</si>
  <si>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</si>
  <si>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</si>
  <si>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</si>
  <si>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</si>
  <si>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</si>
  <si>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</si>
  <si>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</si>
  <si>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</si>
  <si>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</si>
  <si>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</si>
  <si>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</si>
  <si>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</si>
  <si>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</si>
  <si>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</si>
  <si>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</si>
  <si>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</si>
  <si>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</si>
  <si>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</si>
  <si>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</si>
  <si>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</si>
  <si>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</si>
  <si>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</si>
  <si>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</si>
  <si>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</si>
  <si>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</si>
  <si>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</si>
  <si>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</si>
  <si>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</si>
  <si>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</si>
  <si>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</si>
  <si>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</si>
  <si>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</si>
  <si>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</si>
  <si>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</si>
  <si>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</si>
  <si>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</si>
  <si>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</si>
  <si>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</si>
  <si>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</si>
  <si>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</si>
  <si>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</si>
  <si>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</si>
  <si>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</si>
  <si>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</si>
  <si>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</si>
  <si>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</si>
  <si>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</si>
  <si>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</si>
  <si>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</si>
  <si>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</si>
  <si>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</si>
  <si>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</si>
  <si>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</si>
  <si>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</si>
  <si>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</si>
  <si>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</si>
  <si>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</si>
  <si>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</si>
  <si>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</si>
  <si>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</si>
  <si>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</si>
  <si>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</si>
  <si>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</si>
  <si>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</si>
  <si>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</si>
  <si>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</si>
  <si>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</si>
  <si>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</si>
  <si>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</si>
  <si>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</si>
  <si>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</si>
  <si>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</si>
  <si>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</si>
  <si>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</si>
  <si>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</si>
  <si>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</si>
  <si>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</si>
  <si>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</si>
  <si>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</si>
  <si>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</si>
  <si>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</si>
  <si>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</si>
  <si>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</si>
  <si>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</si>
  <si>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</si>
  <si>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</si>
  <si>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</si>
  <si>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</si>
  <si>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</si>
  <si>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</si>
  <si>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</si>
  <si>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</si>
  <si>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</si>
  <si>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</si>
  <si>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</si>
  <si>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</si>
  <si>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</si>
  <si>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</si>
  <si>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</si>
  <si>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</si>
  <si>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</si>
  <si>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</si>
  <si>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</si>
  <si>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</si>
  <si>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</si>
  <si>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</si>
  <si>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</si>
  <si>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</si>
  <si>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</si>
  <si>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</si>
  <si>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</si>
  <si>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</si>
  <si>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</si>
  <si>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</si>
  <si>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</si>
  <si>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</si>
  <si>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</si>
  <si>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</si>
  <si>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</si>
  <si>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</si>
  <si>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</si>
  <si>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</si>
  <si>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</si>
  <si>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</si>
  <si>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</si>
  <si>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</si>
  <si>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</si>
  <si>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</si>
  <si>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</si>
  <si>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</si>
  <si>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</si>
  <si>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</si>
  <si>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</si>
  <si>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</si>
  <si>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</si>
  <si>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</si>
  <si>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</si>
  <si>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</si>
  <si>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</si>
  <si>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</si>
  <si>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</si>
  <si>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</si>
  <si>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</si>
  <si>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</si>
  <si>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</si>
  <si>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</si>
  <si>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</si>
  <si>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</si>
  <si>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</si>
  <si>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</si>
  <si>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</si>
  <si>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</si>
  <si>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</si>
  <si>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</si>
  <si>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</si>
  <si>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</si>
  <si>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</si>
  <si>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</si>
  <si>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</si>
  <si>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</si>
  <si>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</si>
  <si>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</si>
  <si>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</si>
  <si>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</si>
  <si>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</si>
  <si>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</si>
  <si>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</si>
  <si>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</si>
  <si>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</si>
  <si>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</si>
  <si>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</si>
  <si>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</si>
  <si>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</si>
  <si>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</si>
  <si>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</si>
  <si>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</si>
  <si>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</si>
  <si>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</si>
  <si>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</si>
  <si>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</si>
  <si>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</si>
  <si>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</si>
  <si>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</si>
  <si>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</si>
  <si>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</si>
  <si>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</si>
  <si>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</si>
  <si>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</si>
  <si>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</si>
  <si>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</si>
  <si>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</si>
  <si>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</si>
  <si>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</si>
  <si>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</si>
  <si>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</si>
  <si>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</si>
  <si>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</si>
  <si>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</si>
  <si>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</si>
  <si>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</si>
  <si>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</si>
  <si>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</si>
  <si>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</si>
  <si>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</si>
  <si>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</si>
  <si>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</si>
  <si>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</si>
  <si>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</si>
  <si>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</si>
  <si>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</si>
  <si>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</si>
  <si>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</si>
  <si>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</si>
  <si>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</si>
  <si>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</si>
  <si>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</si>
  <si>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</si>
  <si>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</si>
  <si>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</si>
  <si>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</si>
  <si>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</si>
  <si>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</si>
  <si>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</si>
  <si>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</si>
  <si>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</si>
  <si>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</si>
  <si>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</si>
  <si>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</si>
  <si>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</si>
  <si>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</si>
  <si>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</si>
  <si>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</si>
  <si>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</si>
  <si>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</si>
  <si>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</si>
  <si>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</si>
  <si>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</si>
  <si>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</si>
  <si>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</si>
  <si>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</si>
  <si>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</si>
  <si>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</si>
  <si>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</si>
  <si>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</si>
  <si>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</si>
  <si>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</si>
  <si>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</si>
  <si>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</si>
  <si>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</si>
  <si>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</si>
  <si>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</si>
  <si>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</si>
  <si>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</si>
  <si>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</si>
  <si>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</si>
  <si>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</si>
  <si>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</si>
  <si>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</si>
  <si>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</si>
  <si>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</si>
  <si>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</si>
  <si>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</si>
  <si>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</si>
  <si>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</si>
  <si>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</si>
  <si>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</si>
  <si>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</si>
  <si>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</si>
  <si>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</si>
  <si>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</si>
  <si>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</si>
  <si>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</si>
  <si>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</si>
  <si>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</si>
  <si>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</si>
  <si>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</si>
  <si>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</si>
  <si>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</si>
  <si>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</si>
  <si>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</si>
  <si>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</si>
  <si>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</si>
  <si>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</si>
  <si>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</si>
  <si>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</si>
  <si>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</si>
  <si>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</si>
  <si>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</si>
  <si>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</si>
  <si>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</si>
  <si>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</si>
  <si>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</si>
  <si>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</si>
  <si>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</si>
  <si>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</si>
  <si>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</si>
  <si>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</si>
  <si>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</si>
  <si>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</si>
  <si>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</si>
  <si>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</si>
  <si>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</si>
  <si>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</si>
  <si>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</si>
  <si>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</si>
  <si>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</si>
  <si>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</si>
  <si>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</si>
  <si>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</si>
  <si>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</si>
  <si>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</si>
  <si>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</si>
  <si>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</si>
  <si>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</si>
  <si>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</si>
  <si>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</si>
  <si>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</si>
  <si>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</si>
  <si>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</si>
  <si>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</si>
  <si>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</si>
  <si>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</si>
  <si>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</si>
  <si>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</si>
  <si>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</si>
  <si>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</si>
  <si>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</si>
  <si>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</si>
  <si>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</si>
  <si>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</si>
  <si>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</si>
  <si>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</si>
  <si>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</si>
  <si>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</si>
  <si>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</si>
  <si>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</si>
  <si>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</si>
  <si>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</si>
  <si>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</si>
  <si>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</si>
  <si>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</si>
  <si>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</si>
  <si>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</si>
  <si>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</si>
  <si>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</si>
  <si>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</si>
  <si>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</si>
  <si>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</si>
  <si>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</si>
  <si>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</si>
  <si>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</si>
  <si>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</si>
  <si>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</si>
  <si>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</si>
  <si>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</si>
  <si>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</si>
  <si>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</si>
  <si>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</si>
  <si>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</si>
  <si>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</si>
  <si>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</si>
  <si>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</si>
  <si>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</si>
  <si>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</si>
  <si>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</si>
  <si>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</si>
  <si>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</si>
  <si>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</si>
  <si>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</si>
  <si>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</si>
  <si>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</si>
  <si>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</si>
  <si>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</si>
  <si>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</si>
  <si>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</si>
  <si>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</si>
  <si>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</si>
  <si>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</si>
  <si>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</si>
  <si>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</si>
  <si>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</si>
  <si>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</si>
  <si>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</si>
  <si>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</si>
  <si>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</si>
  <si>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</si>
  <si>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</si>
  <si>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</si>
  <si>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</si>
  <si>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</si>
  <si>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</si>
  <si>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</si>
  <si>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</si>
  <si>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</si>
  <si>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</si>
  <si>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</si>
  <si>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</si>
  <si>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</si>
  <si>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</si>
  <si>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</si>
  <si>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</si>
  <si>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</si>
  <si>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</si>
  <si>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</si>
  <si>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</si>
  <si>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</si>
  <si>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</si>
  <si>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</si>
  <si>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</si>
  <si>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</si>
  <si>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</si>
  <si>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</si>
  <si>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</si>
  <si>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</si>
  <si>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</si>
  <si>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</si>
  <si>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</si>
  <si>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</si>
  <si>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</si>
  <si>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</si>
  <si>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</si>
  <si>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</si>
  <si>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</si>
  <si>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</si>
  <si>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</si>
  <si>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</si>
  <si>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</si>
  <si>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</si>
  <si>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</si>
  <si>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</si>
  <si>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</si>
  <si>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</si>
  <si>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</si>
  <si>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</si>
  <si>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</si>
  <si>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</si>
  <si>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</si>
  <si>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</si>
  <si>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</si>
  <si>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</si>
  <si>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</si>
  <si>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</si>
  <si>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</si>
  <si>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</si>
  <si>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</si>
  <si>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</si>
  <si>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</si>
  <si>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</si>
  <si>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</si>
  <si>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</si>
  <si>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</si>
  <si>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</si>
  <si>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</si>
  <si>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</si>
  <si>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</si>
  <si>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</si>
  <si>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</si>
  <si>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</si>
  <si>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</si>
  <si>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</si>
  <si>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</si>
  <si>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</si>
  <si>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</si>
  <si>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</si>
  <si>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</si>
  <si>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</si>
  <si>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</si>
  <si>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</si>
  <si>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</si>
  <si>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</si>
  <si>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</si>
  <si>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</si>
  <si>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</si>
  <si>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</si>
  <si>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</si>
  <si>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</si>
  <si>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</si>
  <si>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</si>
  <si>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</si>
  <si>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</si>
  <si>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</si>
  <si>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</si>
  <si>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</si>
  <si>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</si>
  <si>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</si>
  <si>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</si>
  <si>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</si>
  <si>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</si>
  <si>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</si>
  <si>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</si>
  <si>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</si>
  <si>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</si>
  <si>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</si>
  <si>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</si>
  <si>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</si>
  <si>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</si>
  <si>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</si>
  <si>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</si>
  <si>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</si>
  <si>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</si>
  <si>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</si>
  <si>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</si>
  <si>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</si>
  <si>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</si>
  <si>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</si>
  <si>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</si>
  <si>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</si>
  <si>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</si>
  <si>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</si>
  <si>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</si>
  <si>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</si>
  <si>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</si>
  <si>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</si>
  <si>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</si>
  <si>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</si>
  <si>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</si>
  <si>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</si>
  <si>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</si>
  <si>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</si>
  <si>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</si>
  <si>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</si>
  <si>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</si>
  <si>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</si>
  <si>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</si>
  <si>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</si>
  <si>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</si>
  <si>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</si>
  <si>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</si>
  <si>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</si>
  <si>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</si>
  <si>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</si>
  <si>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</si>
  <si>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</si>
  <si>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</si>
  <si>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</si>
  <si>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</si>
  <si>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</si>
  <si>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</si>
  <si>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</si>
  <si>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</si>
  <si>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</si>
  <si>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</si>
  <si>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</si>
  <si>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</si>
  <si>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</si>
  <si>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</si>
  <si>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</si>
  <si>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</si>
  <si>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</si>
  <si>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</si>
  <si>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</si>
  <si>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</si>
  <si>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</si>
  <si>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</si>
  <si>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</si>
  <si>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</si>
  <si>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</si>
  <si>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</si>
  <si>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</si>
  <si>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</si>
  <si>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</si>
  <si>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</si>
  <si>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</si>
  <si>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</si>
  <si>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</si>
  <si>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</si>
  <si>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</si>
  <si>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</si>
  <si>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</si>
  <si>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</si>
  <si>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</si>
  <si>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</si>
  <si>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</si>
  <si>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</si>
  <si>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</si>
  <si>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</si>
  <si>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</si>
  <si>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</si>
  <si>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</si>
  <si>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</si>
  <si>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</si>
  <si>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</si>
  <si>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</si>
  <si>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</si>
  <si>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</si>
  <si>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</si>
  <si>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</si>
  <si>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</si>
  <si>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</si>
  <si>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</si>
  <si>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</si>
  <si>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</si>
  <si>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</si>
  <si>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</si>
  <si>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</si>
  <si>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</si>
  <si>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</si>
  <si>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</si>
  <si>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</si>
  <si>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</si>
  <si>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</si>
  <si>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</si>
  <si>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</si>
  <si>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</si>
  <si>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</si>
  <si>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</si>
  <si>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</si>
  <si>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</si>
  <si>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</si>
  <si>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</si>
  <si>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</si>
  <si>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</si>
  <si>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</si>
  <si>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</si>
  <si>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</si>
  <si>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</si>
  <si>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</si>
  <si>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</si>
  <si>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</si>
  <si>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</si>
  <si>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</si>
  <si>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</si>
  <si>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</si>
  <si>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</si>
  <si>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</si>
  <si>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</si>
  <si>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</si>
  <si>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</si>
  <si>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</si>
  <si>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</si>
  <si>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</si>
  <si>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</si>
  <si>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</si>
  <si>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</si>
  <si>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</si>
  <si>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</si>
  <si>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</si>
  <si>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</si>
  <si>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</si>
  <si>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</si>
  <si>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</si>
  <si>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</si>
  <si>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</si>
  <si>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</si>
  <si>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</si>
  <si>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</si>
  <si>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</si>
  <si>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</si>
  <si>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</si>
  <si>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</si>
  <si>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</si>
  <si>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</si>
  <si>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</si>
  <si>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</si>
  <si>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</si>
  <si>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</si>
  <si>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</si>
  <si>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</si>
  <si>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</si>
  <si>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</si>
  <si>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</si>
  <si>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</si>
  <si>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</si>
  <si>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</si>
  <si>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</si>
  <si>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</si>
  <si>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</si>
  <si>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</si>
  <si>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</si>
  <si>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</si>
  <si>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</si>
  <si>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</si>
  <si>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</si>
  <si>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</si>
  <si>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</si>
  <si>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</si>
  <si>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</si>
  <si>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</si>
  <si>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</si>
  <si>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</si>
  <si>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</si>
  <si>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</si>
  <si>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</si>
  <si>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</si>
  <si>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</si>
  <si>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</si>
  <si>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</si>
  <si>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</si>
  <si>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</si>
  <si>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</si>
  <si>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</si>
  <si>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</si>
  <si>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</si>
  <si>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</si>
  <si>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</si>
  <si>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</si>
  <si>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</si>
  <si>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</si>
  <si>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</si>
  <si>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</si>
  <si>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</si>
  <si>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</si>
  <si>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</si>
  <si>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</si>
  <si>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</si>
  <si>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</si>
  <si>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</si>
  <si>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</si>
  <si>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</si>
  <si>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</si>
  <si>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</si>
  <si>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</si>
  <si>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</si>
  <si>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</si>
  <si>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</si>
  <si>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</si>
  <si>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</si>
  <si>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</si>
  <si>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</si>
  <si>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</si>
  <si>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</si>
  <si>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</si>
  <si>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</si>
  <si>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</si>
  <si>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</si>
  <si>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</si>
  <si>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</si>
  <si>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</si>
  <si>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</si>
  <si>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</si>
  <si>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</si>
  <si>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</si>
  <si>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</si>
  <si>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</si>
  <si>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</si>
  <si>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</si>
  <si>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</si>
  <si>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</si>
  <si>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</si>
  <si>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</si>
  <si>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</si>
  <si>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</si>
  <si>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</si>
  <si>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</si>
  <si>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</si>
  <si>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</si>
  <si>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</si>
  <si>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</si>
  <si>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</si>
  <si>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</si>
  <si>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</si>
  <si>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</si>
  <si>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</si>
  <si>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</si>
  <si>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</si>
  <si>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</si>
  <si>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</si>
  <si>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</si>
  <si>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</si>
  <si>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</si>
  <si>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</si>
  <si>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</si>
  <si>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</si>
  <si>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</si>
  <si>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</si>
  <si>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</si>
  <si>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</si>
  <si>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</si>
  <si>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</si>
  <si>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</si>
  <si>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</si>
  <si>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</si>
  <si>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</si>
  <si>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</si>
  <si>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</si>
  <si>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</si>
  <si>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</si>
  <si>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</si>
  <si>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</si>
  <si>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</si>
  <si>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</si>
  <si>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</si>
  <si>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</si>
  <si>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</si>
  <si>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</si>
  <si>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</si>
  <si>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</si>
  <si>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</si>
  <si>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</si>
  <si>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</si>
  <si>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</si>
  <si>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</si>
  <si>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</si>
  <si>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</si>
  <si>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</si>
  <si>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</si>
  <si>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</si>
  <si>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</si>
  <si>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</si>
  <si>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</si>
  <si>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</si>
  <si>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</si>
  <si>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</si>
  <si>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</si>
  <si>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</si>
  <si>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</si>
  <si>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</si>
  <si>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</si>
  <si>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</si>
  <si>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</si>
  <si>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</si>
  <si>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</si>
  <si>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</si>
  <si>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</si>
  <si>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</si>
  <si>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</si>
  <si>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</si>
  <si>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</si>
  <si>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</si>
  <si>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</si>
  <si>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</si>
  <si>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</si>
  <si>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</si>
  <si>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</si>
  <si>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</si>
  <si>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</si>
  <si>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</si>
  <si>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</si>
  <si>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</si>
  <si>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</si>
  <si>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</si>
  <si>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</si>
  <si>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</si>
  <si>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</si>
  <si>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</si>
  <si>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</si>
  <si>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</si>
  <si>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</si>
  <si>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</si>
  <si>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</si>
  <si>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</si>
  <si>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</si>
  <si>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</si>
  <si>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</si>
  <si>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</si>
  <si>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</si>
  <si>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</si>
  <si>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</si>
  <si>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</si>
  <si>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</si>
  <si>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</si>
  <si>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</si>
  <si>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</si>
  <si>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</si>
  <si>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</si>
  <si>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</si>
  <si>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</si>
  <si>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</si>
  <si>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</si>
  <si>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</si>
  <si>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</si>
  <si>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</si>
  <si>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</si>
  <si>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</si>
  <si>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</si>
  <si>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</si>
  <si>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</si>
  <si>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</si>
  <si>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</si>
  <si>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</si>
  <si>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</si>
  <si>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</si>
  <si>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</si>
  <si>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</si>
  <si>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</si>
  <si>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</si>
  <si>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</si>
  <si>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</si>
  <si>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</si>
  <si>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</si>
  <si>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</si>
  <si>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</si>
  <si>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</si>
  <si>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</si>
  <si>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</si>
  <si>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</si>
  <si>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</si>
  <si>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</si>
  <si>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</si>
  <si>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</si>
  <si>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</si>
  <si>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</si>
  <si>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</si>
  <si>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</si>
  <si>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</si>
  <si>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</si>
  <si>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</si>
  <si>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</si>
  <si>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</si>
  <si>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</si>
  <si>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</si>
  <si>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</si>
  <si>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</si>
  <si>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</si>
  <si>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</si>
  <si>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</si>
  <si>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</si>
  <si>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</si>
  <si>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</si>
  <si>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</si>
  <si>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</si>
  <si>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</si>
  <si>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</si>
  <si>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</si>
  <si>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</si>
  <si>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</si>
  <si>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</si>
  <si>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</si>
  <si>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</si>
  <si>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</si>
  <si>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</si>
  <si>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</si>
  <si>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</si>
  <si>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</si>
  <si>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</si>
  <si>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</si>
  <si>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</si>
  <si>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</si>
  <si>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</si>
  <si>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</si>
  <si>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</si>
  <si>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</si>
  <si>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</si>
  <si>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</si>
  <si>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</si>
  <si>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</si>
  <si>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</si>
  <si>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</si>
  <si>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</si>
  <si>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</si>
  <si>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</si>
  <si>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</si>
  <si>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</si>
  <si>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</si>
  <si>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</si>
  <si>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</si>
  <si>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</si>
  <si>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</si>
  <si>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</si>
  <si>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</si>
  <si>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</si>
  <si>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</si>
  <si>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</si>
  <si>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</si>
  <si>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</si>
  <si>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</si>
  <si>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</si>
  <si>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</si>
  <si>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</si>
  <si>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</si>
  <si>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</si>
  <si>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</si>
  <si>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</si>
  <si>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</si>
  <si>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</si>
  <si>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</si>
  <si>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</si>
  <si>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</si>
  <si>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</si>
  <si>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</si>
  <si>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</si>
  <si>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</si>
  <si>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</si>
  <si>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</si>
  <si>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</si>
  <si>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</si>
  <si>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</si>
  <si>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</si>
  <si>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</si>
  <si>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</si>
  <si>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</si>
  <si>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</si>
  <si>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</si>
  <si>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</si>
  <si>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</si>
  <si>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</si>
  <si>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</si>
  <si>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</si>
  <si>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</si>
  <si>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</si>
  <si>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</si>
  <si>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</si>
  <si>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</si>
  <si>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</si>
  <si>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</si>
  <si>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</si>
  <si>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</si>
  <si>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</si>
  <si>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</si>
  <si>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</si>
  <si>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</si>
  <si>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</si>
  <si>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</si>
  <si>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</si>
  <si>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</si>
  <si>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</si>
  <si>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</si>
  <si>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</si>
  <si>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</si>
  <si>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</si>
  <si>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</si>
  <si>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</si>
  <si>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</si>
  <si>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</si>
  <si>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</si>
  <si>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</si>
  <si>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</si>
  <si>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</si>
  <si>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</si>
  <si>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</si>
  <si>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</si>
  <si>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</si>
  <si>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</si>
  <si>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</si>
  <si>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</si>
  <si>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</si>
  <si>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</si>
  <si>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</si>
  <si>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</si>
  <si>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</si>
  <si>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</si>
  <si>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</si>
  <si>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</si>
  <si>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</si>
  <si>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</si>
  <si>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</si>
  <si>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</si>
  <si>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</si>
  <si>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</si>
  <si>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</si>
  <si>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</si>
  <si>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</si>
  <si>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</si>
  <si>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</si>
  <si>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</si>
  <si>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</si>
  <si>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</si>
  <si>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</si>
  <si>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</si>
  <si>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</si>
  <si>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</si>
  <si>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</si>
  <si>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</si>
  <si>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</si>
  <si>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</si>
  <si>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</si>
  <si>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</si>
  <si>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</si>
  <si>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</si>
  <si>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</si>
  <si>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</si>
  <si>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</si>
  <si>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</si>
  <si>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</si>
  <si>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</si>
  <si>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</si>
  <si>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</si>
  <si>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</si>
  <si>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</si>
  <si>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</si>
  <si>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</si>
  <si>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</si>
  <si>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</si>
  <si>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</si>
  <si>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</si>
  <si>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</si>
  <si>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</si>
  <si>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</si>
  <si>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</si>
  <si>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</si>
  <si>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</si>
  <si>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</si>
  <si>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</si>
  <si>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</si>
  <si>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</si>
  <si>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</si>
  <si>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</si>
  <si>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</si>
  <si>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</si>
  <si>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</si>
  <si>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</si>
  <si>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</si>
  <si>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</si>
  <si>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</si>
  <si>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</si>
  <si>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</si>
  <si>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</si>
  <si>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</si>
  <si>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</si>
  <si>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</si>
  <si>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</si>
  <si>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</si>
  <si>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</si>
  <si>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</si>
  <si>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</si>
  <si>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</si>
  <si>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</si>
  <si>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</si>
  <si>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</si>
  <si>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</si>
  <si>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</si>
  <si>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</si>
  <si>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</si>
  <si>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</si>
  <si>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</si>
  <si>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</si>
  <si>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</si>
  <si>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</si>
  <si>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</si>
  <si>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</si>
  <si>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</si>
  <si>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</si>
  <si>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</si>
  <si>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</si>
  <si>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</si>
  <si>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</si>
  <si>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</si>
  <si>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</si>
  <si>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</si>
  <si>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</si>
  <si>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</si>
  <si>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</si>
  <si>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</si>
  <si>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</si>
  <si>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</si>
  <si>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</si>
  <si>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</si>
  <si>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</si>
  <si>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</si>
  <si>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</si>
  <si>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</si>
  <si>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</si>
  <si>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</si>
  <si>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</si>
  <si>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</si>
  <si>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</si>
  <si>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</si>
  <si>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</si>
  <si>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</si>
  <si>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</si>
  <si>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</si>
  <si>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</si>
  <si>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</si>
  <si>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</si>
  <si>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</si>
  <si>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</si>
  <si>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</si>
  <si>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</si>
  <si>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</si>
  <si>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</si>
  <si>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</si>
  <si>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</si>
  <si>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</si>
  <si>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</si>
  <si>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</si>
  <si>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</si>
  <si>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</si>
  <si>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</si>
  <si>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</si>
  <si>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</si>
  <si>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</si>
  <si>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</si>
  <si>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</si>
  <si>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</si>
  <si>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</si>
  <si>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</si>
  <si>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</si>
  <si>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</si>
  <si>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</si>
  <si>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</si>
  <si>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</si>
  <si>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</si>
  <si>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</si>
  <si>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</si>
  <si>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</si>
  <si>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</si>
  <si>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</si>
  <si>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</si>
  <si>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</si>
  <si>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</si>
  <si>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</si>
  <si>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</si>
  <si>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</si>
  <si>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</si>
  <si>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</si>
  <si>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</si>
  <si>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</si>
  <si>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</si>
  <si>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</si>
  <si>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</si>
  <si>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</si>
  <si>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</si>
  <si>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</si>
  <si>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</si>
  <si>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</si>
  <si>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</si>
  <si>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</si>
  <si>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</si>
  <si>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</si>
  <si>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</si>
  <si>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</si>
  <si>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</si>
  <si>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</si>
  <si>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</si>
  <si>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</si>
  <si>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</si>
  <si>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</si>
  <si>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</si>
  <si>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</si>
  <si>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</si>
  <si>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</si>
  <si>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</si>
  <si>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</si>
  <si>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</si>
  <si>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</si>
  <si>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</si>
  <si>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</si>
  <si>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</si>
  <si>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</si>
  <si>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</si>
  <si>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</si>
  <si>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</si>
  <si>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</si>
  <si>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</si>
  <si>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</si>
  <si>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</si>
  <si>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</si>
  <si>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</si>
  <si>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</si>
  <si>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</si>
  <si>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</si>
  <si>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</si>
  <si>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</si>
  <si>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</si>
  <si>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</si>
  <si>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</si>
  <si>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</si>
  <si>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</si>
  <si>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</si>
  <si>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</si>
  <si>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</si>
  <si>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</si>
  <si>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</si>
  <si>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</si>
  <si>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</si>
  <si>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</si>
  <si>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</si>
  <si>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</si>
  <si>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</si>
  <si>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</si>
  <si>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</si>
  <si>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</si>
  <si>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</si>
  <si>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</si>
  <si>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</si>
  <si>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</si>
  <si>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</si>
  <si>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</si>
  <si>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</si>
  <si>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</si>
  <si>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</si>
  <si>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</si>
  <si>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</si>
  <si>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</si>
  <si>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</si>
  <si>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</si>
  <si>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</si>
  <si>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</si>
  <si>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</si>
  <si>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</si>
  <si>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</si>
  <si>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</si>
  <si>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</si>
  <si>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</si>
  <si>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</si>
  <si>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</si>
  <si>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</si>
  <si>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</si>
  <si>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</si>
  <si>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</si>
  <si>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</si>
  <si>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</si>
  <si>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</si>
  <si>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</si>
  <si>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</si>
  <si>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</si>
  <si>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</si>
  <si>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</si>
  <si>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</si>
  <si>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</si>
  <si>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</si>
  <si>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</si>
  <si>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</si>
  <si>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</si>
  <si>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</si>
  <si>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</si>
  <si>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</si>
  <si>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</si>
  <si>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</si>
  <si>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</si>
  <si>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</si>
  <si>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</si>
  <si>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</si>
  <si>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</si>
  <si>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</si>
  <si>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</si>
  <si>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</si>
  <si>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</si>
  <si>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</si>
  <si>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</si>
  <si>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</si>
  <si>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</si>
  <si>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</si>
  <si>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</si>
  <si>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</si>
  <si>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</si>
  <si>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</si>
  <si>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</si>
  <si>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</si>
  <si>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</si>
  <si>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</si>
  <si>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</si>
  <si>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</si>
  <si>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</si>
  <si>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</si>
  <si>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</si>
  <si>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</si>
  <si>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</si>
  <si>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</si>
  <si>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</si>
  <si>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</si>
  <si>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</si>
  <si>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</si>
  <si>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</si>
  <si>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</si>
  <si>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</si>
  <si>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</si>
  <si>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</si>
  <si>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</si>
  <si>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</si>
  <si>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</si>
  <si>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</si>
  <si>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</si>
  <si>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</si>
  <si>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</si>
  <si>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</si>
  <si>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</si>
  <si>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</si>
  <si>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</si>
  <si>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</si>
  <si>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</si>
  <si>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</si>
  <si>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</si>
  <si>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</si>
  <si>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</si>
  <si>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</si>
  <si>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</si>
  <si>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</si>
  <si>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</si>
  <si>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</si>
  <si>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</si>
  <si>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</si>
  <si>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</si>
  <si>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</si>
  <si>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</si>
  <si>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</si>
  <si>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</si>
  <si>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</si>
  <si>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</si>
  <si>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</si>
  <si>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</si>
  <si>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</si>
  <si>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</si>
  <si>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</si>
  <si>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</si>
  <si>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</si>
  <si>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</si>
  <si>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</si>
  <si>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</si>
  <si>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</si>
  <si>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</si>
  <si>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</si>
  <si>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</si>
  <si>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</si>
  <si>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</si>
  <si>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</si>
  <si>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</si>
  <si>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</si>
  <si>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</si>
  <si>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</si>
  <si>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</si>
  <si>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</si>
  <si>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</si>
  <si>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</si>
  <si>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</si>
  <si>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</si>
  <si>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</si>
  <si>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</si>
  <si>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</si>
  <si>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</si>
  <si>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</si>
  <si>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</si>
  <si>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</si>
  <si>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</si>
  <si>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</si>
  <si>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</si>
  <si>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</si>
  <si>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</si>
  <si>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</si>
  <si>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</si>
  <si>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</si>
  <si>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</si>
  <si>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</si>
  <si>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</si>
  <si>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</si>
  <si>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</si>
  <si>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</si>
  <si>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</si>
  <si>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</si>
  <si>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</si>
  <si>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</si>
  <si>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</si>
  <si>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</si>
  <si>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</si>
  <si>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</si>
  <si>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</si>
  <si>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</si>
  <si>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</si>
  <si>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</si>
  <si>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</si>
  <si>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</si>
  <si>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</si>
  <si>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</si>
  <si>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</si>
  <si>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</si>
  <si>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</si>
  <si>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</si>
  <si>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</si>
  <si>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</si>
  <si>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</si>
  <si>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</si>
  <si>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</si>
  <si>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</si>
  <si>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</si>
  <si>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</si>
  <si>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</si>
  <si>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</si>
  <si>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</si>
  <si>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</si>
  <si>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</si>
  <si>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</si>
  <si>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</si>
  <si>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</si>
  <si>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</si>
  <si>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</si>
  <si>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</si>
  <si>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</si>
  <si>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</si>
  <si>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</si>
  <si>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</si>
  <si>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</si>
  <si>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</si>
  <si>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</si>
  <si>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</si>
  <si>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</si>
  <si>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</si>
  <si>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</si>
  <si>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</si>
  <si>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</si>
  <si>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</si>
  <si>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</si>
  <si>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</si>
  <si>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</si>
  <si>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</si>
  <si>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</si>
  <si>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</si>
  <si>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</si>
  <si>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</si>
  <si>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</si>
  <si>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</si>
  <si>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</si>
  <si>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</si>
  <si>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</si>
  <si>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</si>
  <si>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</si>
  <si>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</si>
  <si>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</si>
  <si>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</si>
  <si>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</si>
  <si>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</si>
  <si>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</si>
  <si>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</si>
  <si>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</si>
  <si>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</si>
  <si>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</si>
  <si>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</si>
  <si>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</si>
  <si>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</si>
  <si>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</si>
  <si>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</si>
  <si>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</si>
  <si>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</si>
  <si>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</si>
  <si>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</si>
  <si>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</si>
  <si>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</si>
  <si>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</si>
  <si>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</si>
  <si>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</si>
  <si>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</si>
  <si>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</si>
  <si>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</si>
  <si>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</si>
  <si>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</si>
  <si>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</si>
  <si>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</si>
  <si>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</si>
  <si>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</si>
  <si>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</si>
  <si>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</si>
  <si>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</si>
  <si>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</si>
  <si>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</si>
  <si>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</si>
  <si>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</si>
  <si>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</si>
  <si>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</si>
  <si>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</si>
  <si>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</si>
  <si>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</si>
  <si>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</si>
  <si>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</si>
  <si>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</si>
  <si>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</si>
  <si>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</si>
  <si>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</si>
  <si>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</si>
  <si>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</si>
  <si>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</si>
  <si>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</si>
  <si>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</si>
  <si>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</si>
  <si>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</si>
  <si>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</si>
  <si>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</si>
  <si>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</si>
  <si>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</si>
  <si>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</si>
  <si>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</si>
  <si>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</si>
  <si>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</si>
  <si>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</si>
  <si>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</si>
  <si>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</si>
  <si>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</si>
  <si>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</si>
  <si>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</si>
  <si>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</si>
  <si>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</si>
  <si>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</si>
  <si>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</si>
  <si>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</si>
  <si>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</si>
  <si>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</si>
  <si>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</si>
  <si>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</si>
  <si>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</si>
  <si>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</si>
  <si>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</si>
  <si>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</si>
  <si>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</si>
  <si>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</si>
  <si>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</si>
  <si>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</si>
  <si>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</si>
  <si>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</si>
  <si>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</si>
  <si>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</si>
  <si>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</si>
  <si>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</si>
  <si>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</si>
  <si>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</si>
  <si>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</si>
  <si>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</si>
  <si>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</si>
  <si>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</si>
  <si>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</si>
  <si>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</si>
  <si>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</si>
  <si>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</si>
  <si>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</si>
  <si>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</si>
  <si>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</si>
  <si>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</si>
  <si>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</si>
  <si>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</si>
  <si>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</si>
  <si>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</si>
  <si>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</si>
  <si>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</si>
  <si>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</si>
  <si>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</si>
  <si>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</si>
  <si>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</si>
  <si>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</si>
  <si>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</si>
  <si>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</si>
  <si>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</si>
  <si>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</si>
  <si>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</si>
  <si>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</si>
  <si>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</si>
  <si>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</si>
  <si>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</si>
  <si>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</si>
  <si>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</si>
  <si>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</si>
  <si>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</si>
  <si>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</si>
  <si>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</si>
  <si>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</si>
  <si>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</si>
  <si>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</si>
  <si>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</si>
  <si>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</si>
  <si>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</si>
  <si>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</si>
  <si>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</si>
  <si>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</si>
  <si>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</si>
  <si>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</si>
  <si>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</si>
  <si>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</si>
  <si>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</si>
  <si>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</si>
  <si>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</si>
  <si>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</si>
  <si>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</si>
  <si>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</si>
  <si>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</si>
  <si>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</si>
  <si>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</si>
  <si>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</si>
  <si>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</si>
  <si>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</si>
  <si>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</si>
  <si>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</si>
  <si>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</si>
  <si>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</si>
  <si>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</si>
  <si>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</si>
  <si>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</si>
  <si>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</si>
  <si>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</si>
  <si>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</si>
  <si>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</si>
  <si>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</si>
  <si>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</si>
  <si>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</si>
  <si>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</si>
  <si>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</si>
  <si>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</si>
  <si>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</si>
  <si>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</si>
  <si>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</si>
  <si>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</si>
  <si>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</si>
  <si>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</si>
  <si>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</si>
  <si>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</si>
  <si>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</si>
  <si>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</si>
  <si>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</si>
  <si>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</si>
  <si>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</si>
  <si>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</si>
  <si>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</si>
  <si>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</si>
  <si>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</si>
  <si>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</si>
  <si>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</si>
  <si>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</si>
  <si>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</si>
  <si>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</si>
  <si>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</si>
  <si>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</si>
  <si>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</si>
  <si>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</si>
  <si>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</si>
  <si>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</si>
  <si>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</si>
  <si>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</si>
  <si>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</si>
  <si>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</si>
  <si>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</si>
  <si>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</si>
  <si>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</si>
  <si>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</si>
  <si>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</si>
  <si>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</si>
  <si>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</si>
  <si>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</si>
  <si>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</si>
  <si>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</si>
  <si>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</si>
  <si>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</si>
  <si>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</si>
  <si>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</si>
  <si>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</si>
  <si>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</si>
  <si>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</si>
  <si>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</si>
  <si>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</si>
  <si>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</si>
  <si>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</si>
  <si>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</si>
  <si>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</si>
  <si>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</si>
  <si>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</si>
  <si>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</si>
  <si>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</si>
  <si>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</si>
  <si>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</si>
  <si>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</si>
  <si>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</si>
  <si>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</si>
  <si>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</si>
  <si>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</si>
  <si>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</si>
  <si>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</si>
  <si>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</si>
  <si>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</si>
  <si>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</si>
  <si>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</si>
  <si>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</si>
  <si>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</si>
  <si>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</si>
  <si>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</si>
  <si>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</si>
  <si>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</si>
  <si>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</si>
  <si>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</si>
  <si>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</si>
  <si>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</si>
  <si>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</si>
  <si>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</si>
  <si>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</si>
  <si>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</si>
  <si>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</si>
  <si>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</si>
  <si>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</si>
  <si>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</si>
  <si>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</si>
  <si>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</si>
  <si>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</si>
  <si>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</si>
  <si>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</si>
  <si>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</si>
  <si>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</si>
  <si>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</si>
  <si>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</si>
  <si>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</si>
  <si>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</si>
  <si>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</si>
  <si>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</si>
  <si>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</si>
  <si>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</si>
  <si>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</si>
  <si>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</si>
  <si>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</si>
  <si>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</si>
  <si>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</si>
  <si>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</si>
  <si>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</si>
  <si>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</si>
  <si>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</si>
  <si>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</si>
  <si>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</si>
  <si>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</si>
  <si>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</si>
  <si>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</si>
  <si>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</si>
  <si>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</si>
  <si>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</si>
  <si>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</si>
  <si>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</si>
  <si>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</si>
  <si>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</si>
  <si>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</si>
  <si>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</si>
  <si>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</si>
  <si>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</si>
  <si>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</si>
  <si>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</si>
  <si>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</si>
  <si>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</si>
  <si>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</si>
  <si>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</si>
  <si>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</si>
  <si>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</si>
  <si>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</si>
  <si>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</si>
  <si>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</si>
  <si>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</si>
  <si>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</si>
  <si>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</si>
  <si>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</si>
  <si>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</si>
  <si>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</si>
  <si>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</si>
  <si>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</si>
  <si>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</si>
  <si>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</si>
  <si>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</si>
  <si>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</si>
  <si>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</si>
  <si>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</si>
  <si>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</si>
  <si>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</si>
  <si>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</si>
  <si>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</si>
  <si>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</si>
  <si>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</si>
  <si>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</si>
  <si>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</si>
  <si>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</si>
  <si>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</si>
  <si>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</si>
  <si>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</si>
  <si>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</si>
  <si>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</si>
  <si>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</si>
  <si>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</si>
  <si>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</si>
  <si>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</si>
  <si>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</si>
  <si>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</si>
  <si>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</si>
  <si>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</si>
  <si>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</si>
  <si>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</si>
  <si>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</si>
  <si>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</si>
  <si>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</si>
  <si>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</si>
  <si>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</si>
  <si>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</si>
  <si>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</si>
  <si>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</si>
  <si>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</si>
  <si>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</si>
  <si>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</si>
  <si>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</si>
  <si>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</si>
  <si>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</si>
  <si>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</si>
  <si>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</si>
  <si>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</si>
  <si>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</si>
  <si>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</si>
  <si>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</si>
  <si>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</si>
  <si>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</si>
  <si>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</si>
  <si>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</si>
  <si>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</si>
  <si>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</si>
  <si>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</si>
  <si>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</si>
  <si>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</si>
  <si>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</si>
  <si>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</si>
  <si>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</si>
  <si>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</si>
  <si>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</si>
  <si>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</si>
  <si>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</si>
  <si>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</si>
  <si>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</si>
  <si>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</si>
  <si>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</si>
  <si>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</si>
  <si>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</si>
  <si>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</si>
  <si>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</si>
  <si>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</si>
  <si>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</si>
  <si>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</si>
  <si>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</si>
  <si>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</si>
  <si>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</si>
  <si>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</si>
  <si>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</si>
  <si>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</si>
  <si>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</si>
  <si>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</si>
  <si>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</si>
  <si>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</si>
  <si>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</si>
  <si>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</si>
  <si>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</si>
  <si>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</si>
  <si>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</si>
  <si>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</si>
  <si>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</si>
  <si>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</si>
  <si>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</si>
  <si>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</si>
  <si>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</si>
  <si>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</si>
  <si>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</si>
  <si>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</si>
  <si>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</si>
  <si>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</si>
  <si>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</si>
  <si>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</si>
  <si>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</si>
  <si>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</si>
  <si>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</si>
  <si>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</si>
  <si>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</si>
  <si>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</si>
  <si>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</si>
  <si>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</si>
  <si>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</si>
  <si>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</si>
  <si>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</si>
  <si>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</si>
  <si>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</si>
  <si>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</si>
  <si>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</si>
  <si>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</si>
  <si>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</si>
  <si>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</si>
  <si>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</si>
  <si>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</si>
  <si>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</si>
  <si>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</si>
  <si>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</si>
  <si>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</si>
  <si>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</si>
  <si>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</si>
  <si>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</si>
  <si>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</si>
  <si>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</si>
  <si>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</si>
  <si>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</si>
  <si>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</si>
  <si>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</si>
  <si>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</si>
  <si>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</si>
  <si>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</si>
  <si>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</si>
  <si>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</si>
  <si>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</si>
  <si>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</si>
  <si>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</si>
  <si>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</si>
  <si>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</si>
  <si>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</si>
  <si>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</si>
  <si>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</si>
  <si>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</si>
  <si>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</si>
  <si>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</si>
  <si>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</si>
  <si>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</si>
  <si>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</si>
  <si>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</si>
  <si>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</si>
  <si>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</si>
  <si>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</si>
  <si>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</si>
  <si>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</si>
  <si>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</si>
  <si>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</si>
  <si>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</si>
  <si>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</si>
  <si>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</si>
  <si>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</si>
  <si>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</si>
  <si>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</si>
  <si>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</si>
  <si>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</si>
  <si>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</si>
  <si>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</si>
  <si>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</si>
  <si>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</si>
  <si>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</si>
  <si>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</si>
  <si>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</si>
  <si>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</si>
  <si>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</si>
  <si>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</si>
  <si>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</si>
  <si>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</si>
  <si>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</si>
  <si>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</si>
  <si>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</si>
  <si>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</si>
  <si>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</si>
  <si>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</si>
  <si>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</si>
  <si>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</si>
  <si>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</si>
  <si>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</si>
  <si>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</si>
  <si>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</si>
  <si>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</si>
  <si>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</si>
  <si>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</si>
  <si>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</si>
  <si>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</si>
  <si>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</si>
  <si>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</si>
  <si>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</si>
  <si>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</si>
  <si>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</si>
  <si>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</si>
  <si>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</si>
  <si>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</si>
  <si>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</si>
  <si>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</si>
  <si>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</si>
  <si>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</si>
  <si>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</si>
  <si>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</si>
  <si>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</si>
  <si>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</si>
  <si>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</si>
  <si>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</si>
  <si>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</si>
  <si>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</si>
  <si>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</si>
  <si>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</si>
  <si>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</si>
  <si>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</si>
  <si>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</si>
  <si>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</si>
  <si>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</si>
  <si>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</si>
  <si>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</si>
  <si>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</si>
  <si>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</si>
  <si>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</si>
  <si>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</si>
  <si>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</si>
  <si>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</si>
  <si>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</si>
  <si>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</si>
  <si>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</si>
  <si>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</si>
  <si>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</si>
  <si>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</si>
  <si>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</si>
  <si>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</si>
  <si>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</si>
  <si>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</si>
  <si>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</si>
  <si>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</si>
  <si>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</si>
  <si>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</si>
  <si>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</si>
  <si>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</si>
  <si>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</si>
  <si>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</si>
  <si>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</si>
  <si>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</si>
  <si>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</si>
  <si>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</si>
  <si>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</si>
  <si>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</si>
  <si>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</si>
  <si>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</si>
  <si>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</si>
  <si>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</si>
  <si>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</si>
  <si>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</si>
  <si>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</si>
  <si>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</si>
  <si>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</si>
  <si>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</si>
  <si>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</si>
  <si>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</si>
  <si>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</si>
  <si>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</si>
  <si>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</si>
  <si>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</si>
  <si>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</si>
  <si>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</si>
  <si>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</si>
  <si>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</si>
  <si>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</si>
  <si>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</si>
  <si>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</si>
  <si>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</si>
  <si>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</si>
  <si>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</si>
  <si>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</si>
  <si>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</si>
  <si>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</si>
  <si>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</si>
  <si>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</si>
  <si>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</si>
  <si>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</si>
  <si>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</si>
  <si>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</si>
  <si>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</si>
  <si>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</si>
  <si>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</si>
  <si>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</si>
  <si>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</si>
  <si>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</si>
  <si>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</si>
  <si>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</si>
  <si>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</si>
  <si>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</si>
  <si>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</si>
  <si>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</si>
  <si>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</si>
  <si>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</si>
  <si>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</si>
  <si>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</si>
  <si>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</si>
  <si>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</si>
  <si>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</si>
  <si>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</si>
  <si>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</si>
  <si>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</si>
  <si>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</si>
  <si>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</si>
  <si>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</si>
  <si>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</si>
  <si>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</si>
  <si>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</si>
  <si>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</si>
  <si>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</si>
  <si>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</si>
  <si>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</si>
  <si>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</si>
  <si>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</si>
  <si>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</si>
  <si>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</si>
  <si>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</si>
  <si>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</si>
  <si>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</si>
  <si>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</si>
  <si>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</si>
  <si>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</si>
  <si>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</si>
  <si>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</si>
  <si>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</si>
  <si>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</si>
  <si>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</si>
  <si>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</si>
  <si>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</si>
  <si>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</si>
  <si>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</si>
  <si>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</si>
  <si>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</si>
  <si>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</si>
  <si>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</si>
  <si>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</si>
  <si>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</si>
  <si>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</si>
  <si>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</si>
  <si>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</si>
  <si>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</si>
  <si>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</si>
  <si>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</si>
  <si>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</si>
  <si>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</si>
  <si>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</si>
  <si>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</si>
  <si>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</si>
  <si>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</si>
  <si>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</si>
  <si>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</si>
  <si>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</si>
  <si>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</si>
  <si>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</si>
  <si>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</si>
  <si>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</si>
  <si>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</si>
  <si>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</si>
  <si>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</si>
  <si>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</si>
  <si>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</si>
  <si>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</si>
  <si>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</si>
  <si>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</si>
  <si>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</si>
  <si>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</si>
  <si>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</si>
  <si>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</si>
  <si>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</si>
  <si>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</si>
  <si>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</si>
  <si>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</si>
  <si>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</si>
  <si>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</si>
  <si>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</si>
  <si>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</si>
  <si>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</si>
  <si>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</si>
  <si>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</si>
  <si>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</si>
  <si>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</si>
  <si>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</si>
  <si>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</si>
  <si>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</si>
  <si>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</si>
  <si>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</si>
  <si>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</si>
  <si>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</si>
  <si>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</si>
  <si>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</si>
  <si>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</si>
  <si>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</si>
  <si>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</si>
  <si>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</si>
  <si>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</si>
  <si>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</si>
  <si>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</si>
  <si>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</si>
  <si>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</si>
  <si>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</si>
  <si>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</si>
  <si>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</si>
  <si>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</si>
  <si>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</si>
  <si>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</si>
  <si>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</si>
  <si>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</si>
  <si>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</si>
  <si>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</si>
  <si>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</si>
  <si>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</si>
  <si>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</si>
  <si>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</si>
  <si>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</si>
  <si>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</si>
  <si>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</si>
  <si>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</si>
  <si>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</si>
  <si>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</si>
  <si>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</si>
  <si>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</si>
  <si>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</si>
  <si>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</si>
  <si>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</si>
  <si>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</si>
  <si>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</si>
  <si>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</si>
  <si>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</si>
  <si>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</si>
  <si>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</si>
  <si>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</si>
  <si>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</si>
  <si>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</si>
  <si>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</si>
  <si>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</si>
  <si>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</si>
  <si>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</si>
  <si>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</si>
  <si>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</si>
  <si>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</si>
  <si>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</si>
  <si>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</si>
  <si>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</si>
  <si>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</si>
  <si>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</si>
  <si>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</si>
  <si>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</si>
  <si>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</si>
  <si>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</si>
  <si>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</si>
  <si>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</si>
  <si>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</si>
  <si>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</si>
  <si>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</si>
  <si>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</si>
  <si>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</si>
  <si>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</si>
  <si>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</si>
  <si>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</si>
  <si>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</si>
  <si>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</si>
  <si>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</si>
  <si>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</si>
  <si>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</si>
  <si>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</si>
  <si>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</si>
  <si>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</si>
  <si>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</si>
  <si>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</si>
  <si>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</si>
  <si>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</si>
  <si>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</si>
  <si>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</si>
  <si>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</si>
  <si>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</si>
  <si>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</si>
  <si>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</si>
  <si>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</si>
  <si>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</si>
  <si>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</si>
  <si>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</si>
  <si>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</si>
  <si>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</si>
  <si>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</si>
  <si>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</si>
  <si>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</si>
  <si>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</si>
  <si>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</si>
  <si>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</si>
  <si>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</si>
  <si>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</si>
  <si>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</si>
  <si>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</si>
  <si>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</si>
  <si>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</si>
  <si>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</si>
  <si>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</si>
  <si>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</si>
  <si>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</si>
  <si>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</si>
  <si>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</si>
  <si>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</si>
  <si>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</si>
  <si>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</si>
  <si>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</si>
  <si>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</si>
  <si>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</si>
  <si>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</si>
  <si>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</si>
  <si>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</si>
  <si>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</si>
  <si>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</si>
  <si>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</si>
  <si>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</si>
  <si>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</si>
  <si>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</si>
  <si>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</si>
  <si>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</si>
  <si>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</si>
  <si>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</si>
  <si>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</si>
  <si>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</si>
  <si>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</si>
  <si>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</si>
  <si>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</si>
  <si>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</si>
  <si>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</si>
  <si>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</si>
  <si>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</si>
  <si>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</si>
  <si>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</si>
  <si>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</si>
  <si>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</si>
  <si>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</si>
  <si>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</si>
  <si>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</si>
  <si>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</si>
  <si>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</si>
  <si>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</si>
  <si>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</si>
  <si>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</si>
  <si>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</si>
  <si>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</si>
  <si>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</si>
  <si>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</si>
  <si>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</si>
  <si>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</si>
  <si>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</si>
  <si>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</si>
  <si>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</si>
  <si>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</si>
  <si>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</si>
  <si>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</si>
  <si>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</si>
  <si>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</si>
  <si>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</si>
  <si>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</si>
  <si>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</si>
  <si>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</si>
  <si>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</si>
  <si>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</si>
  <si>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</si>
  <si>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</si>
  <si>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</si>
  <si>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</si>
  <si>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</si>
  <si>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</si>
  <si>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</si>
  <si>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</si>
  <si>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</si>
  <si>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</si>
  <si>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</si>
  <si>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</si>
  <si>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</si>
  <si>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</si>
  <si>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</si>
  <si>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</si>
  <si>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</si>
  <si>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</si>
  <si>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</si>
  <si>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</si>
  <si>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</si>
  <si>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</si>
  <si>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</si>
  <si>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</si>
  <si>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</si>
  <si>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</si>
  <si>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</si>
  <si>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</si>
  <si>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</si>
  <si>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</si>
  <si>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</si>
  <si>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</si>
  <si>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</si>
  <si>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</si>
  <si>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</si>
  <si>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</si>
  <si>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</si>
  <si>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</si>
  <si>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</si>
  <si>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</si>
  <si>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</si>
  <si>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</si>
  <si>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</si>
  <si>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</si>
  <si>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</si>
  <si>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</si>
  <si>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</si>
  <si>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</si>
  <si>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</si>
  <si>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</si>
  <si>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</si>
  <si>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</si>
  <si>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</si>
  <si>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</si>
  <si>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</si>
  <si>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</si>
  <si>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</si>
  <si>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</si>
  <si>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</si>
  <si>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</si>
  <si>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</si>
  <si>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</si>
  <si>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</si>
  <si>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</si>
  <si>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</si>
  <si>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</si>
  <si>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</si>
  <si>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</si>
  <si>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</si>
  <si>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</si>
  <si>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</si>
  <si>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</si>
  <si>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</si>
  <si>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</si>
  <si>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</si>
  <si>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</si>
  <si>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</si>
  <si>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</si>
  <si>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</si>
  <si>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</si>
  <si>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</si>
  <si>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</si>
  <si>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</si>
  <si>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</si>
  <si>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</si>
  <si>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</si>
  <si>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</si>
  <si>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</si>
  <si>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</si>
  <si>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</si>
  <si>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</si>
  <si>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</si>
  <si>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</si>
  <si>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</si>
  <si>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</si>
  <si>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</si>
  <si>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</si>
  <si>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</si>
  <si>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</si>
  <si>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</si>
  <si>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</si>
  <si>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</si>
  <si>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</si>
  <si>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</si>
  <si>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</si>
  <si>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</si>
  <si>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</si>
  <si>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</si>
  <si>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</si>
  <si>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</si>
  <si>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</si>
  <si>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</si>
  <si>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</si>
  <si>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</si>
  <si>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</si>
  <si>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</si>
  <si>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</si>
  <si>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</si>
  <si>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</si>
  <si>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</si>
  <si>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</si>
  <si>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</si>
  <si>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</si>
  <si>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</si>
  <si>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</si>
  <si>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</si>
  <si>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</si>
  <si>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</si>
  <si>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</si>
  <si>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</si>
  <si>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</si>
  <si>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</si>
  <si>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</si>
  <si>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</si>
  <si>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</si>
  <si>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</si>
  <si>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</si>
  <si>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</si>
  <si>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</si>
  <si>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</si>
  <si>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</si>
  <si>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</si>
  <si>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</si>
  <si>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</si>
  <si>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</si>
  <si>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</si>
  <si>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</si>
  <si>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</si>
  <si>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</si>
  <si>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</si>
  <si>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</si>
  <si>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</si>
  <si>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</si>
  <si>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</si>
  <si>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</si>
  <si>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</si>
  <si>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</si>
  <si>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</si>
  <si>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</si>
  <si>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</si>
  <si>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</si>
  <si>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</si>
  <si>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</si>
  <si>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</si>
  <si>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</si>
  <si>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</si>
  <si>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</si>
  <si>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</si>
  <si>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</si>
  <si>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</si>
  <si>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</si>
  <si>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</si>
  <si>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</si>
  <si>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</si>
  <si>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</si>
  <si>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</si>
  <si>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</si>
  <si>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</si>
  <si>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</si>
  <si>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</si>
  <si>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</si>
  <si>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</si>
  <si>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</si>
  <si>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</si>
  <si>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</si>
  <si>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</si>
  <si>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</si>
  <si>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</si>
  <si>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</si>
  <si>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</si>
  <si>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</si>
  <si>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</si>
  <si>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</si>
  <si>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</si>
  <si>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</si>
  <si>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</si>
  <si>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</si>
  <si>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</si>
  <si>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</si>
  <si>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</si>
  <si>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</si>
  <si>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</si>
  <si>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</si>
  <si>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</si>
  <si>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</si>
  <si>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</si>
  <si>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</si>
  <si>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</si>
  <si>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</si>
  <si>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</si>
  <si>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</si>
  <si>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</si>
  <si>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</si>
  <si>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</si>
  <si>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</si>
  <si>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</si>
  <si>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</si>
  <si>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</si>
  <si>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</si>
  <si>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</si>
  <si>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</si>
  <si>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</si>
  <si>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</si>
  <si>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</si>
  <si>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</si>
  <si>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</si>
  <si>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</si>
  <si>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</si>
  <si>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</si>
  <si>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</si>
  <si>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</si>
  <si>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</si>
  <si>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</si>
  <si>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</si>
  <si>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</si>
  <si>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</si>
  <si>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</si>
  <si>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</si>
  <si>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</si>
  <si>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</si>
  <si>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</si>
  <si>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</si>
  <si>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</si>
  <si>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</si>
  <si>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</si>
  <si>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</si>
  <si>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</si>
  <si>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</si>
  <si>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</si>
  <si>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</si>
  <si>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</si>
  <si>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</si>
  <si>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</si>
  <si>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</si>
  <si>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</si>
  <si>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</si>
  <si>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</si>
  <si>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</si>
  <si>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</si>
  <si>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</si>
  <si>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</si>
  <si>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</si>
  <si>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</si>
  <si>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</si>
  <si>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</si>
  <si>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</si>
  <si>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</si>
  <si>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</si>
  <si>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</si>
  <si>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</si>
  <si>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</si>
  <si>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</si>
  <si>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</si>
  <si>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</si>
  <si>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</si>
  <si>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</si>
  <si>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</si>
  <si>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</si>
  <si>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</si>
  <si>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</si>
  <si>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</si>
  <si>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</si>
  <si>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</si>
  <si>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</si>
  <si>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</si>
  <si>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</si>
  <si>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</si>
  <si>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</si>
  <si>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</si>
  <si>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</si>
  <si>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</si>
  <si>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</si>
  <si>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</si>
  <si>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</si>
  <si>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</si>
  <si>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</si>
  <si>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</si>
  <si>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</si>
  <si>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</si>
  <si>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</si>
  <si>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</si>
  <si>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</si>
  <si>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</si>
  <si>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</si>
  <si>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</si>
  <si>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</si>
  <si>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</si>
  <si>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</si>
  <si>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</si>
  <si>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</si>
  <si>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</si>
  <si>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</si>
  <si>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</si>
  <si>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</si>
  <si>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</si>
  <si>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</si>
  <si>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</si>
  <si>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</si>
  <si>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</si>
  <si>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</si>
  <si>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</si>
  <si>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</si>
  <si>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</si>
  <si>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</si>
  <si>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</si>
  <si>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</si>
  <si>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</si>
  <si>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</si>
  <si>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</si>
  <si>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</si>
  <si>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</si>
  <si>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</si>
  <si>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</si>
  <si>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</si>
  <si>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</si>
  <si>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</si>
  <si>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</si>
  <si>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</si>
  <si>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</si>
  <si>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</si>
  <si>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</si>
  <si>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</si>
  <si>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</si>
  <si>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</si>
  <si>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</si>
  <si>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</si>
  <si>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</si>
  <si>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</si>
  <si>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</si>
  <si>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</si>
  <si>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</si>
  <si>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</si>
  <si>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</si>
  <si>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</si>
  <si>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</si>
  <si>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</si>
  <si>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</si>
  <si>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</si>
  <si>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</si>
  <si>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</si>
  <si>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</si>
  <si>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</si>
  <si>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</si>
  <si>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</si>
  <si>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</si>
  <si>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</si>
  <si>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</si>
  <si>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</si>
  <si>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</si>
  <si>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</si>
  <si>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</si>
  <si>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</si>
  <si>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</si>
  <si>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</si>
  <si>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</si>
  <si>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</si>
  <si>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</si>
  <si>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</si>
  <si>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</si>
  <si>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</si>
  <si>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</si>
  <si>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</si>
  <si>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</si>
  <si>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</si>
  <si>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</si>
  <si>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</si>
  <si>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</si>
  <si>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</si>
  <si>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</si>
  <si>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</si>
  <si>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</si>
  <si>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</si>
  <si>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</si>
  <si>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</si>
  <si>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</si>
  <si>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</si>
  <si>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</si>
  <si>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</si>
  <si>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</si>
  <si>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</si>
  <si>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</si>
  <si>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</si>
  <si>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</si>
  <si>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</si>
  <si>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</si>
  <si>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</si>
  <si>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</si>
  <si>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</si>
  <si>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</si>
  <si>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</si>
  <si>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</si>
  <si>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</si>
  <si>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</si>
  <si>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</si>
  <si>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</si>
  <si>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</si>
  <si>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</si>
  <si>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</si>
  <si>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</si>
  <si>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</si>
  <si>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</si>
  <si>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</si>
  <si>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</si>
  <si>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</si>
  <si>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</si>
  <si>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</si>
  <si>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</si>
  <si>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</si>
  <si>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</si>
  <si>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</si>
  <si>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</si>
  <si>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</si>
  <si>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</si>
  <si>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</si>
  <si>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</si>
  <si>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</si>
  <si>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</si>
  <si>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</si>
  <si>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</si>
  <si>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</si>
  <si>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</si>
  <si>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</si>
  <si>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</si>
  <si>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</si>
  <si>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</si>
  <si>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</si>
  <si>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</si>
  <si>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</si>
  <si>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</si>
  <si>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</si>
  <si>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</si>
  <si>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</si>
  <si>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</si>
  <si>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</si>
  <si>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</si>
  <si>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</si>
  <si>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</si>
  <si>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</si>
  <si>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</si>
  <si>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</si>
  <si>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</si>
  <si>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</si>
  <si>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</si>
  <si>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</si>
  <si>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</si>
  <si>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</si>
  <si>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</si>
  <si>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</si>
  <si>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</si>
  <si>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</si>
  <si>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</si>
  <si>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</si>
  <si>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</si>
  <si>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</si>
  <si>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</si>
  <si>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</si>
  <si>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</si>
  <si>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</si>
  <si>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</si>
  <si>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</si>
  <si>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</si>
  <si>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</si>
  <si>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</si>
  <si>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</si>
  <si>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</si>
  <si>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</si>
  <si>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</si>
  <si>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</si>
  <si>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</si>
  <si>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</si>
  <si>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</si>
  <si>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</si>
  <si>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</si>
  <si>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</si>
  <si>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</si>
  <si>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</si>
  <si>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</si>
  <si>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</si>
  <si>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</si>
  <si>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</si>
  <si>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</si>
  <si>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</si>
  <si>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</si>
  <si>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</si>
  <si>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</si>
  <si>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</si>
  <si>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</si>
  <si>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</si>
  <si>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</si>
  <si>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</si>
  <si>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</si>
  <si>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</si>
  <si>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</si>
  <si>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</si>
  <si>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</si>
  <si>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</si>
  <si>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</si>
  <si>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</si>
  <si>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</si>
  <si>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</si>
  <si>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</si>
  <si>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</si>
  <si>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</si>
  <si>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</si>
  <si>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</si>
  <si>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</si>
  <si>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</si>
  <si>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</si>
  <si>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</si>
  <si>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</si>
  <si>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</si>
  <si>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</si>
  <si>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</si>
  <si>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</si>
  <si>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</si>
  <si>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</si>
  <si>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</si>
  <si>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</si>
  <si>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</si>
  <si>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</si>
  <si>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</si>
  <si>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</si>
  <si>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</si>
  <si>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</si>
  <si>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</si>
  <si>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</si>
  <si>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</si>
  <si>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</si>
  <si>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</si>
  <si>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</si>
  <si>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</si>
  <si>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</si>
  <si>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</si>
  <si>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</si>
  <si>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</si>
  <si>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</si>
  <si>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</si>
  <si>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</si>
  <si>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</si>
  <si>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</si>
  <si>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</si>
  <si>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</si>
  <si>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</si>
  <si>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</si>
  <si>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</si>
  <si>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</si>
  <si>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</si>
  <si>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</si>
  <si>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</si>
  <si>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</si>
  <si>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</si>
  <si>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</si>
  <si>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</si>
  <si>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</si>
  <si>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</si>
  <si>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</si>
  <si>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</si>
  <si>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</si>
  <si>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</si>
  <si>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</si>
  <si>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</si>
  <si>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</si>
  <si>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</si>
  <si>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</si>
  <si>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</si>
  <si>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</si>
  <si>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</si>
  <si>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</si>
  <si>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</si>
  <si>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</si>
  <si>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</si>
  <si>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</si>
  <si>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</si>
  <si>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</si>
  <si>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</si>
  <si>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</si>
  <si>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</si>
  <si>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</si>
  <si>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</si>
  <si>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</si>
  <si>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</si>
  <si>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</si>
  <si>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</si>
  <si>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</si>
  <si>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</si>
  <si>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</si>
  <si>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</si>
  <si>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</si>
  <si>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</si>
  <si>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</si>
  <si>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</si>
  <si>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</si>
  <si>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</si>
  <si>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</si>
  <si>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</si>
  <si>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</si>
  <si>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</si>
  <si>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</si>
  <si>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</si>
  <si>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</si>
  <si>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</si>
  <si>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</si>
  <si>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</si>
  <si>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</si>
  <si>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</si>
  <si>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</si>
  <si>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</si>
  <si>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</si>
  <si>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</si>
  <si>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</si>
  <si>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</si>
  <si>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</si>
  <si>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</si>
  <si>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</si>
  <si>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</si>
  <si>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</si>
  <si>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</si>
  <si>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</si>
  <si>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</si>
  <si>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</si>
  <si>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</si>
  <si>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</si>
  <si>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</si>
  <si>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</si>
  <si>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</si>
  <si>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</si>
  <si>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</si>
  <si>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</si>
  <si>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</si>
  <si>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</si>
  <si>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</si>
  <si>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</si>
  <si>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</si>
  <si>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</si>
  <si>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</si>
  <si>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</si>
  <si>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</si>
  <si>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</si>
  <si>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</si>
  <si>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</si>
  <si>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</si>
  <si>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</si>
  <si>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</si>
  <si>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</si>
  <si>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</si>
  <si>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</si>
  <si>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</si>
  <si>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</si>
  <si>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</si>
  <si>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</si>
  <si>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</si>
  <si>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</si>
  <si>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</si>
  <si>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</si>
  <si>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</si>
  <si>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</si>
  <si>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</si>
  <si>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</si>
  <si>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</si>
  <si>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</si>
  <si>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</si>
  <si>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</si>
  <si>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</si>
  <si>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</si>
  <si>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</si>
  <si>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</si>
  <si>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</si>
  <si>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</si>
  <si>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</si>
  <si>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</si>
  <si>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</si>
  <si>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</si>
  <si>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</si>
  <si>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</si>
  <si>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</si>
  <si>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</si>
  <si>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</si>
  <si>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</si>
  <si>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</si>
  <si>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</si>
  <si>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</si>
  <si>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</si>
  <si>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</si>
  <si>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</si>
  <si>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</si>
  <si>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</si>
  <si>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</si>
  <si>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</si>
  <si>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</si>
  <si>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</si>
  <si>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</si>
  <si>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</si>
  <si>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</si>
  <si>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</si>
  <si>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</si>
  <si>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</si>
  <si>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</si>
  <si>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</si>
  <si>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</si>
  <si>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</si>
  <si>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</si>
  <si>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</si>
  <si>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</si>
  <si>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</si>
  <si>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</si>
  <si>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</si>
  <si>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</si>
  <si>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</si>
  <si>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</si>
  <si>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</si>
  <si>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</si>
  <si>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</si>
  <si>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</si>
  <si>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</si>
  <si>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</si>
  <si>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</si>
  <si>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</si>
  <si>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</si>
  <si>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</si>
  <si>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</si>
  <si>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</si>
  <si>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</si>
  <si>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</si>
  <si>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</si>
  <si>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</si>
  <si>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</si>
  <si>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</si>
  <si>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</si>
  <si>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</si>
  <si>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</si>
  <si>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</si>
  <si>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</si>
  <si>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</si>
  <si>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</si>
  <si>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</si>
  <si>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</si>
  <si>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</si>
  <si>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</si>
  <si>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</si>
  <si>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</si>
  <si>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</si>
  <si>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</si>
  <si>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</si>
  <si>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</si>
  <si>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</si>
  <si>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</si>
  <si>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</si>
  <si>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</si>
  <si>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</si>
  <si>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</si>
  <si>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</si>
  <si>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</si>
  <si>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</si>
  <si>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</si>
  <si>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</si>
  <si>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</si>
  <si>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</si>
  <si>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</si>
  <si>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</si>
  <si>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</si>
  <si>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</si>
  <si>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</si>
  <si>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</si>
  <si>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</si>
  <si>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</si>
  <si>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</si>
  <si>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</si>
  <si>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</si>
  <si>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</si>
  <si>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</si>
  <si>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</si>
  <si>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</si>
  <si>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</si>
  <si>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</si>
  <si>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</si>
  <si>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</si>
  <si>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</si>
  <si>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</si>
  <si>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</si>
  <si>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</si>
  <si>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</si>
  <si>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</si>
  <si>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</si>
  <si>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</si>
  <si>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</si>
  <si>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</si>
  <si>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</si>
  <si>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</si>
  <si>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</si>
  <si>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</si>
  <si>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</si>
  <si>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</si>
  <si>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</si>
  <si>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</si>
  <si>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</si>
  <si>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</si>
  <si>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</si>
  <si>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</si>
  <si>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</si>
  <si>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</si>
  <si>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</si>
  <si>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</si>
  <si>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</si>
  <si>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</si>
  <si>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</si>
  <si>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</si>
  <si>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</si>
  <si>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</si>
  <si>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</si>
  <si>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</si>
  <si>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</si>
  <si>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</si>
  <si>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</si>
  <si>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</si>
  <si>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</si>
  <si>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</si>
  <si>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</si>
  <si>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</si>
  <si>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</si>
  <si>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</si>
  <si>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</si>
  <si>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</si>
  <si>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</si>
  <si>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</si>
  <si>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</si>
  <si>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</si>
  <si>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</si>
  <si>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</si>
  <si>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</si>
  <si>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</si>
  <si>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</si>
  <si>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</si>
  <si>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</si>
  <si>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</si>
  <si>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</si>
  <si>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</si>
  <si>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</si>
  <si>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</si>
  <si>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</si>
  <si>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</si>
  <si>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</si>
  <si>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</si>
  <si>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</si>
  <si>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</si>
  <si>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</si>
  <si>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</si>
  <si>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</si>
  <si>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</si>
  <si>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</si>
  <si>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</si>
  <si>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</si>
  <si>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</si>
  <si>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</si>
  <si>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</si>
  <si>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</si>
  <si>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</si>
  <si>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</si>
  <si>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</si>
  <si>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</si>
  <si>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</si>
  <si>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</si>
  <si>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</si>
  <si>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</si>
  <si>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</si>
  <si>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</si>
  <si>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</si>
  <si>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</si>
  <si>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</si>
  <si>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</si>
  <si>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</si>
  <si>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</si>
  <si>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</si>
  <si>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</si>
  <si>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</si>
  <si>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</si>
  <si>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</si>
  <si>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</si>
  <si>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</si>
  <si>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</si>
  <si>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</si>
  <si>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</si>
  <si>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</si>
  <si>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</si>
  <si>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</si>
  <si>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</si>
  <si>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</si>
  <si>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</si>
  <si>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</si>
  <si>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</si>
  <si>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</si>
  <si>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</si>
  <si>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</si>
  <si>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</si>
  <si>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</si>
  <si>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</si>
  <si>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</si>
  <si>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</si>
  <si>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</si>
  <si>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</si>
  <si>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</si>
  <si>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</si>
  <si>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</si>
  <si>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</si>
  <si>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</si>
  <si>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</si>
  <si>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</si>
  <si>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</si>
  <si>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</si>
  <si>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</si>
  <si>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</si>
  <si>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</si>
  <si>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</si>
  <si>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</si>
  <si>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</si>
  <si>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</si>
  <si>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</si>
  <si>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</si>
  <si>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</si>
  <si>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</si>
  <si>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</si>
  <si>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</si>
  <si>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</si>
  <si>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</si>
  <si>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</si>
  <si>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</si>
  <si>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</si>
  <si>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</si>
  <si>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</si>
  <si>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</si>
  <si>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</si>
  <si>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</si>
  <si>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</si>
  <si>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</si>
  <si>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</si>
  <si>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</si>
  <si>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</si>
  <si>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</si>
  <si>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</si>
  <si>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</si>
  <si>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</si>
  <si>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</si>
  <si>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</si>
  <si>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</si>
  <si>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</si>
  <si>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</si>
  <si>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</si>
  <si>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</si>
  <si>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</si>
  <si>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</si>
  <si>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</si>
  <si>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</si>
  <si>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</si>
  <si>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</si>
  <si>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</si>
  <si>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</si>
  <si>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</si>
  <si>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</si>
  <si>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</si>
  <si>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</si>
  <si>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</si>
  <si>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</si>
  <si>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</si>
  <si>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</si>
  <si>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</si>
  <si>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</si>
  <si>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</si>
  <si>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</si>
  <si>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</si>
  <si>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</si>
  <si>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</si>
  <si>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</si>
  <si>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</si>
  <si>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</si>
  <si>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</si>
  <si>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</si>
  <si>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</si>
  <si>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</si>
  <si>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</si>
  <si>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</si>
  <si>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</si>
  <si>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</si>
  <si>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</si>
  <si>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</si>
  <si>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</si>
  <si>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</si>
  <si>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</si>
  <si>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</si>
  <si>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</si>
  <si>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</si>
  <si>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</si>
  <si>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</si>
  <si>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</si>
  <si>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</si>
  <si>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</si>
  <si>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</si>
  <si>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</si>
  <si>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</si>
  <si>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</si>
  <si>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</si>
  <si>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</si>
  <si>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</si>
  <si>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</si>
  <si>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</si>
  <si>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</si>
  <si>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</si>
  <si>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</si>
  <si>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</si>
  <si>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</si>
  <si>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</si>
  <si>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</si>
  <si>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</si>
  <si>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</si>
  <si>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</si>
  <si>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</si>
  <si>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</si>
  <si>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</si>
  <si>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</si>
  <si>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</si>
  <si>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</si>
  <si>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</si>
  <si>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</si>
  <si>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</si>
  <si>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</si>
  <si>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</si>
  <si>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</si>
  <si>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</si>
  <si>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</si>
  <si>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</si>
  <si>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</si>
  <si>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</si>
  <si>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</si>
  <si>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</si>
  <si>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</si>
  <si>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</si>
  <si>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</si>
  <si>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</si>
  <si>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</si>
  <si>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</si>
  <si>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</si>
  <si>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</si>
  <si>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</si>
  <si>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</si>
  <si>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</si>
  <si>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</si>
  <si>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</si>
  <si>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</si>
  <si>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</si>
  <si>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</si>
  <si>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</si>
  <si>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</si>
  <si>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</si>
  <si>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</si>
  <si>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</si>
  <si>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</si>
  <si>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</si>
  <si>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</si>
  <si>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</si>
  <si>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</si>
  <si>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</si>
  <si>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</si>
  <si>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</si>
  <si>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</si>
  <si>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</si>
  <si>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</si>
  <si>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</si>
  <si>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</si>
  <si>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</si>
  <si>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</si>
  <si>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</si>
  <si>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</si>
  <si>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</si>
  <si>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</si>
  <si>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</si>
  <si>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</si>
  <si>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</si>
  <si>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</si>
  <si>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</si>
  <si>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</si>
  <si>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</si>
  <si>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</si>
  <si>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</si>
  <si>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</si>
  <si>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</si>
  <si>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</si>
  <si>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</si>
  <si>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</si>
  <si>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</si>
  <si>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</si>
  <si>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</si>
  <si>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</si>
  <si>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</si>
  <si>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</si>
  <si>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</si>
  <si>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</si>
  <si>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</si>
  <si>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</si>
  <si>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</si>
  <si>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</si>
  <si>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</si>
  <si>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</si>
  <si>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</si>
  <si>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</si>
  <si>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</si>
  <si>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</si>
  <si>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</si>
  <si>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</si>
  <si>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</si>
  <si>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</si>
  <si>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</si>
  <si>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</si>
  <si>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</si>
  <si>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</si>
  <si>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</si>
  <si>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</si>
  <si>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</si>
  <si>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</si>
  <si>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</si>
  <si>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</si>
  <si>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</si>
  <si>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</si>
  <si>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</si>
  <si>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</si>
  <si>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</si>
  <si>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</si>
  <si>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</si>
  <si>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</si>
  <si>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</si>
  <si>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</si>
  <si>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</si>
  <si>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</si>
  <si>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</si>
  <si>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</si>
  <si>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</si>
  <si>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</si>
  <si>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</si>
  <si>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</si>
  <si>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</si>
  <si>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</si>
  <si>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</si>
  <si>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</si>
  <si>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</si>
  <si>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</si>
  <si>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</si>
  <si>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</si>
  <si>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</si>
  <si>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</si>
  <si>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</si>
  <si>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</si>
  <si>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</si>
  <si>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</si>
  <si>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</si>
  <si>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</si>
  <si>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</si>
  <si>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</si>
  <si>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</si>
  <si>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</si>
  <si>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</si>
  <si>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</si>
  <si>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</si>
  <si>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</si>
  <si>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</si>
  <si>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</si>
  <si>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</si>
  <si>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</si>
  <si>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</si>
  <si>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</si>
  <si>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</si>
  <si>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</si>
  <si>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</si>
  <si>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</si>
  <si>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</si>
  <si>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</si>
  <si>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</si>
  <si>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</si>
  <si>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</si>
  <si>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</si>
  <si>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</si>
  <si>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</si>
  <si>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</si>
  <si>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</si>
  <si>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</si>
  <si>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</si>
  <si>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</si>
  <si>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</si>
  <si>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</si>
  <si>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</si>
  <si>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</si>
  <si>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</si>
  <si>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</si>
  <si>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</si>
  <si>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</si>
  <si>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</si>
  <si>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</si>
  <si>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</si>
  <si>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</si>
  <si>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</si>
  <si>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</si>
  <si>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</si>
  <si>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</si>
  <si>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</si>
  <si>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</si>
  <si>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</si>
  <si>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</si>
  <si>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</si>
  <si>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</si>
  <si>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</si>
  <si>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</si>
  <si>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</si>
  <si>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</si>
  <si>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</si>
  <si>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</si>
  <si>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</si>
  <si>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</si>
  <si>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</si>
  <si>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</si>
  <si>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</si>
  <si>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</si>
  <si>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</si>
  <si>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</si>
  <si>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</si>
  <si>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</si>
  <si>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</si>
  <si>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</si>
  <si>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</si>
  <si>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</si>
  <si>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</si>
  <si>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</si>
  <si>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</si>
  <si>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</si>
  <si>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</si>
  <si>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</si>
  <si>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</si>
  <si>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</si>
  <si>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</si>
  <si>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</si>
  <si>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</si>
  <si>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</si>
  <si>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</si>
  <si>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</si>
  <si>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</si>
  <si>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</si>
  <si>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</si>
  <si>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</si>
  <si>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</si>
  <si>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</si>
  <si>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</si>
  <si>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</si>
  <si>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</si>
  <si>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</si>
  <si>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</si>
  <si>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</si>
  <si>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</si>
  <si>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</si>
  <si>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</si>
  <si>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</si>
  <si>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</si>
  <si>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</si>
  <si>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</si>
  <si>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</si>
  <si>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</si>
  <si>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</si>
  <si>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</si>
  <si>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</si>
  <si>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</si>
  <si>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</si>
  <si>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</si>
  <si>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</si>
  <si>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</si>
  <si>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</si>
  <si>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</si>
  <si>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</si>
  <si>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</si>
  <si>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</si>
  <si>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</si>
  <si>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</si>
  <si>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</si>
  <si>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</si>
  <si>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</si>
  <si>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</si>
  <si>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</si>
  <si>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</si>
  <si>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</si>
  <si>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</si>
  <si>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</si>
  <si>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</si>
  <si>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</si>
  <si>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</si>
  <si>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</si>
  <si>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</si>
  <si>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</si>
  <si>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</si>
  <si>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</si>
  <si>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</si>
  <si>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</si>
  <si>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</si>
  <si>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</si>
  <si>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</si>
  <si>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</si>
  <si>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</si>
  <si>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</si>
  <si>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</si>
  <si>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</si>
  <si>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</si>
  <si>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</si>
  <si>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</si>
  <si>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</si>
  <si>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</si>
  <si>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</si>
  <si>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</si>
  <si>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</si>
  <si>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</si>
  <si>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</si>
  <si>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</si>
  <si>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</si>
  <si>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</si>
  <si>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</si>
  <si>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</si>
  <si>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</si>
  <si>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</si>
  <si>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</si>
  <si>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</si>
  <si>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</si>
  <si>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</si>
  <si>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</si>
  <si>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</si>
  <si>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</si>
  <si>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</si>
  <si>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</si>
  <si>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</si>
  <si>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</si>
  <si>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</si>
  <si>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</si>
  <si>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</si>
  <si>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</si>
  <si>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</si>
  <si>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</si>
  <si>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</si>
  <si>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</si>
  <si>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</si>
  <si>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</si>
  <si>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</si>
  <si>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</si>
  <si>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</si>
  <si>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</si>
  <si>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</si>
  <si>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</si>
  <si>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</si>
  <si>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</si>
  <si>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</si>
  <si>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</si>
  <si>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</si>
  <si>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</si>
  <si>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</si>
  <si>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</si>
  <si>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</si>
  <si>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</si>
  <si>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</si>
  <si>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</si>
  <si>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</si>
  <si>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</si>
  <si>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</si>
  <si>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</si>
  <si>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</si>
  <si>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</si>
  <si>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</si>
  <si>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</si>
  <si>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</si>
  <si>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</si>
  <si>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</si>
  <si>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</si>
  <si>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</si>
  <si>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</si>
  <si>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</si>
  <si>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</si>
  <si>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</si>
  <si>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</si>
  <si>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</si>
  <si>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</si>
  <si>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</si>
  <si>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</si>
  <si>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</si>
  <si>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</si>
  <si>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</si>
  <si>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</si>
  <si>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</si>
  <si>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</si>
  <si>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</si>
  <si>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</si>
  <si>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</si>
  <si>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</si>
  <si>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</si>
  <si>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</si>
  <si>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</si>
  <si>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</si>
  <si>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</si>
  <si>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</si>
  <si>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</si>
  <si>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</si>
  <si>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</si>
  <si>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</si>
  <si>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</si>
  <si>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</si>
  <si>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</si>
  <si>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</si>
  <si>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</si>
  <si>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</si>
  <si>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</si>
  <si>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</si>
  <si>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</si>
  <si>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</si>
  <si>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</si>
  <si>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</si>
  <si>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</si>
  <si>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</si>
  <si>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</si>
  <si>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</si>
  <si>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</si>
  <si>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</si>
  <si>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</si>
  <si>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</si>
  <si>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</si>
  <si>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</si>
  <si>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</si>
  <si>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</si>
  <si>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</si>
  <si>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</si>
  <si>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</si>
  <si>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</si>
  <si>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</si>
  <si>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</si>
  <si>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</si>
  <si>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</si>
  <si>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</si>
  <si>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</si>
  <si>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</si>
  <si>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</si>
  <si>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</si>
  <si>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</si>
  <si>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</si>
  <si>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</si>
  <si>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</si>
  <si>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</si>
  <si>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</si>
  <si>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</si>
  <si>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</si>
  <si>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</si>
  <si>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</si>
  <si>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</si>
  <si>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</si>
  <si>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</si>
  <si>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</si>
  <si>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</si>
  <si>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</si>
  <si>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</si>
  <si>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</si>
  <si>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</si>
  <si>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</si>
  <si>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</si>
  <si>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</si>
  <si>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</si>
  <si>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</si>
  <si>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</si>
  <si>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</si>
  <si>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</si>
  <si>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</si>
  <si>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</si>
  <si>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</si>
  <si>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</si>
  <si>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</si>
  <si>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</si>
  <si>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</si>
  <si>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</si>
  <si>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</si>
  <si>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</si>
  <si>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</si>
  <si>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</si>
  <si>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</si>
  <si>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</si>
  <si>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</si>
  <si>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</si>
  <si>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</si>
  <si>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</si>
  <si>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</si>
  <si>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</si>
  <si>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</si>
  <si>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</si>
  <si>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</si>
  <si>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</si>
  <si>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</si>
  <si>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</si>
  <si>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</si>
  <si>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</si>
  <si>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</si>
  <si>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</si>
  <si>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</si>
  <si>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</si>
  <si>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</si>
  <si>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</si>
  <si>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</si>
  <si>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</si>
  <si>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</si>
  <si>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</si>
  <si>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</si>
  <si>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</si>
  <si>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</si>
  <si>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</si>
  <si>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</si>
  <si>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</si>
  <si>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</si>
  <si>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</si>
  <si>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</si>
  <si>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</si>
  <si>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</si>
  <si>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</si>
  <si>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</si>
  <si>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</si>
  <si>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</si>
  <si>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</si>
  <si>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</si>
  <si>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</si>
  <si>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</si>
  <si>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</si>
  <si>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</si>
  <si>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</si>
  <si>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</si>
  <si>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</si>
  <si>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</si>
  <si>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</si>
  <si>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</si>
  <si>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</si>
  <si>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</si>
  <si>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</si>
  <si>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</si>
  <si>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</si>
  <si>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</si>
  <si>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</si>
  <si>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</si>
  <si>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</si>
  <si>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</si>
  <si>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</si>
  <si>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</si>
  <si>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</si>
  <si>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</si>
  <si>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</si>
  <si>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</si>
  <si>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</si>
  <si>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</si>
  <si>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</si>
  <si>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</si>
  <si>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</si>
  <si>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</si>
  <si>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</si>
  <si>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</si>
  <si>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</si>
  <si>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</si>
  <si>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</si>
  <si>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</si>
  <si>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</si>
  <si>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</si>
  <si>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</si>
  <si>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</si>
  <si>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</si>
  <si>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</si>
  <si>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</si>
  <si>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</si>
  <si>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</si>
  <si>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</si>
  <si>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</si>
  <si>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</si>
  <si>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</si>
  <si>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</si>
  <si>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</si>
  <si>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</si>
  <si>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</si>
  <si>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</si>
  <si>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</si>
  <si>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</si>
  <si>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</si>
  <si>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</si>
  <si>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</si>
  <si>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</si>
  <si>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</si>
  <si>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</si>
  <si>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</si>
  <si>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</si>
  <si>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</si>
  <si>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</si>
  <si>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</si>
  <si>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</si>
  <si>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</si>
  <si>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</si>
  <si>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</si>
  <si>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</si>
  <si>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</si>
  <si>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</si>
  <si>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</si>
  <si>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</si>
  <si>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</si>
  <si>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</si>
  <si>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</si>
  <si>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</si>
  <si>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</si>
  <si>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</si>
  <si>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</si>
  <si>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</si>
  <si>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</si>
  <si>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</si>
  <si>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</si>
  <si>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</si>
  <si>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</si>
  <si>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</si>
  <si>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</si>
  <si>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</si>
  <si>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</si>
  <si>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</si>
  <si>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</si>
  <si>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</si>
  <si>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</si>
  <si>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</si>
  <si>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</si>
  <si>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</si>
  <si>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</si>
  <si>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</si>
  <si>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</si>
  <si>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</si>
  <si>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</si>
  <si>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</si>
  <si>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</si>
  <si>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</si>
  <si>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</si>
  <si>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</si>
  <si>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</si>
  <si>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</si>
  <si>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</si>
  <si>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</si>
  <si>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</si>
  <si>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</si>
  <si>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</si>
  <si>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</si>
  <si>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</si>
  <si>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</si>
  <si>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</si>
  <si>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</si>
  <si>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</si>
  <si>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</si>
  <si>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</si>
  <si>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</si>
  <si>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</si>
  <si>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</si>
  <si>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</si>
  <si>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</si>
  <si>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</si>
  <si>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</si>
  <si>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</si>
  <si>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</si>
  <si>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</si>
  <si>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</si>
  <si>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</si>
  <si>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</si>
  <si>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</si>
  <si>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</si>
  <si>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</si>
  <si>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</si>
  <si>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</si>
  <si>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</si>
  <si>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</si>
  <si>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</si>
  <si>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</si>
  <si>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</si>
  <si>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</si>
  <si>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</si>
  <si>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</si>
  <si>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</si>
  <si>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</si>
  <si>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</si>
  <si>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</si>
  <si>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</si>
  <si>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</si>
  <si>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</si>
  <si>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</si>
  <si>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</si>
  <si>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</si>
  <si>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</si>
  <si>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</si>
  <si>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</si>
  <si>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</si>
  <si>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</si>
  <si>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</si>
  <si>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</si>
  <si>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</si>
  <si>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</si>
  <si>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</si>
  <si>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</si>
  <si>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</si>
  <si>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</si>
  <si>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</si>
  <si>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</si>
  <si>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</si>
  <si>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</si>
  <si>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</si>
  <si>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</si>
  <si>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</si>
  <si>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</si>
  <si>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</si>
  <si>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</si>
  <si>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</si>
  <si>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</si>
  <si>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</si>
  <si>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</si>
  <si>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</si>
  <si>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</si>
  <si>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</si>
  <si>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</si>
  <si>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</si>
  <si>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</si>
  <si>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</si>
  <si>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</si>
  <si>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</si>
  <si>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</si>
  <si>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</si>
  <si>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</si>
  <si>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</si>
  <si>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</si>
  <si>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</si>
  <si>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</si>
  <si>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</si>
  <si>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</si>
  <si>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</si>
  <si>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</si>
  <si>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</si>
  <si>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</si>
  <si>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</si>
  <si>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</si>
  <si>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</si>
  <si>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</si>
  <si>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</si>
  <si>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</si>
  <si>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</si>
  <si>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</si>
  <si>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</si>
  <si>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</si>
  <si>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</si>
  <si>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</si>
  <si>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</si>
  <si>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</si>
  <si>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</si>
  <si>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</si>
  <si>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</si>
  <si>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</si>
  <si>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</si>
  <si>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</si>
  <si>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</si>
  <si>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</si>
  <si>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</si>
  <si>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</si>
  <si>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</si>
  <si>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</si>
  <si>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</si>
  <si>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</si>
  <si>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</si>
  <si>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</si>
  <si>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</si>
  <si>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</si>
  <si>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</si>
  <si>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</si>
  <si>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</si>
  <si>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</si>
  <si>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</si>
  <si>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</si>
  <si>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</si>
  <si>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</si>
  <si>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</si>
  <si>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</si>
  <si>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</si>
  <si>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</si>
  <si>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</si>
  <si>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</si>
  <si>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</si>
  <si>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</si>
  <si>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</si>
  <si>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</si>
  <si>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</si>
  <si>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</si>
  <si>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</si>
  <si>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</si>
  <si>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</si>
  <si>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</si>
  <si>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</si>
  <si>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</si>
  <si>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</si>
  <si>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</si>
  <si>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</si>
  <si>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</si>
  <si>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</si>
  <si>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</si>
  <si>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</si>
  <si>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</si>
  <si>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</si>
  <si>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</si>
  <si>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</si>
  <si>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</si>
  <si>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</si>
  <si>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</si>
  <si>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</si>
  <si>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</si>
  <si>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</si>
  <si>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</si>
  <si>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</si>
  <si>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</si>
  <si>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</si>
  <si>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</si>
  <si>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</si>
  <si>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</si>
  <si>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</si>
  <si>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</si>
  <si>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</si>
  <si>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</si>
  <si>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</si>
  <si>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</si>
  <si>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</si>
  <si>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</si>
  <si>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</si>
  <si>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</si>
  <si>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</si>
  <si>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</si>
  <si>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</si>
  <si>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</si>
  <si>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</si>
  <si>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</si>
  <si>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</si>
  <si>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</si>
  <si>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</si>
  <si>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</si>
  <si>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</si>
  <si>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</si>
  <si>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</si>
  <si>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</si>
  <si>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</si>
  <si>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</si>
  <si>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</si>
  <si>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</si>
  <si>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</si>
  <si>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</si>
  <si>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</si>
  <si>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</si>
  <si>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</si>
  <si>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</si>
  <si>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</si>
  <si>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</si>
  <si>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</si>
  <si>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</si>
  <si>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</si>
  <si>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</si>
  <si>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</si>
  <si>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</si>
  <si>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</si>
  <si>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</si>
  <si>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</si>
  <si>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</si>
  <si>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</si>
  <si>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</si>
  <si>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</si>
  <si>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</si>
  <si>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</si>
  <si>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</si>
  <si>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</si>
  <si>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</si>
  <si>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</si>
  <si>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</si>
  <si>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</si>
  <si>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</si>
  <si>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</si>
  <si>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</si>
  <si>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</si>
  <si>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</si>
  <si>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</si>
  <si>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</si>
  <si>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</si>
  <si>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</si>
  <si>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</si>
  <si>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</si>
  <si>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</si>
  <si>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</si>
  <si>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</si>
  <si>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</si>
  <si>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</si>
  <si>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</si>
  <si>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</si>
  <si>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</si>
  <si>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</si>
  <si>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</si>
  <si>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</si>
  <si>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</si>
  <si>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</si>
  <si>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</si>
  <si>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</si>
  <si>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</si>
  <si>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</si>
  <si>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</si>
  <si>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</si>
  <si>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</si>
  <si>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</si>
  <si>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</si>
  <si>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</si>
  <si>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</si>
  <si>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</si>
  <si>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</si>
  <si>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</si>
  <si>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</si>
  <si>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</si>
  <si>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</si>
  <si>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</si>
  <si>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</si>
  <si>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</si>
  <si>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</si>
  <si>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</si>
  <si>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</si>
  <si>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</si>
  <si>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</si>
  <si>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</si>
  <si>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</si>
  <si>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</si>
  <si>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</si>
  <si>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</si>
  <si>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</si>
  <si>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</si>
  <si>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</si>
  <si>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</si>
  <si>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</si>
  <si>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</si>
  <si>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</si>
  <si>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</si>
  <si>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</si>
  <si>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</si>
  <si>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</si>
  <si>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</si>
  <si>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</si>
  <si>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</si>
  <si>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</si>
  <si>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</si>
  <si>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</si>
  <si>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</si>
  <si>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</si>
  <si>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</si>
  <si>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</si>
  <si>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</si>
  <si>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</si>
  <si>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</si>
  <si>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</si>
  <si>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</si>
  <si>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</si>
  <si>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</si>
  <si>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</si>
  <si>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</si>
  <si>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</si>
  <si>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</si>
  <si>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</si>
  <si>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</si>
  <si>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</si>
  <si>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</si>
  <si>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</si>
  <si>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</si>
  <si>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</si>
  <si>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</si>
  <si>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</si>
  <si>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</si>
  <si>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</si>
  <si>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</si>
  <si>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</si>
  <si>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</si>
  <si>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</si>
  <si>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</si>
  <si>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</si>
  <si>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</si>
  <si>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</si>
  <si>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</si>
  <si>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</si>
  <si>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</si>
  <si>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</si>
  <si>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</si>
  <si>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</si>
  <si>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</si>
  <si>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</si>
  <si>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</si>
  <si>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</si>
  <si>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</si>
  <si>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</si>
  <si>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</si>
  <si>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</si>
  <si>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</si>
  <si>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</si>
  <si>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</si>
  <si>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</si>
  <si>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</si>
  <si>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</si>
  <si>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</si>
  <si>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</si>
  <si>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</si>
  <si>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</si>
  <si>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</si>
  <si>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</si>
  <si>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</si>
  <si>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</si>
  <si>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</si>
  <si>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</si>
  <si>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</si>
  <si>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</si>
  <si>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</si>
  <si>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</si>
  <si>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</si>
  <si>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</si>
  <si>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</si>
  <si>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</si>
  <si>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</si>
  <si>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</si>
  <si>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</si>
  <si>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</si>
  <si>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</si>
  <si>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</si>
  <si>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</si>
  <si>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</si>
  <si>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</si>
  <si>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</si>
  <si>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</si>
  <si>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</si>
  <si>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</si>
  <si>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</si>
  <si>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</si>
  <si>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</si>
  <si>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</si>
  <si>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</si>
  <si>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</si>
  <si>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</si>
  <si>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</si>
  <si>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</si>
  <si>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</si>
  <si>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</si>
  <si>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</si>
  <si>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</si>
  <si>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</si>
  <si>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</si>
  <si>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</si>
  <si>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</si>
  <si>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</si>
  <si>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</si>
  <si>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</si>
  <si>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</si>
  <si>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</si>
  <si>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</si>
  <si>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</si>
  <si>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</si>
  <si>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</si>
  <si>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</si>
  <si>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</si>
  <si>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</si>
  <si>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</si>
  <si>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</si>
  <si>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</si>
  <si>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</si>
  <si>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</si>
  <si>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</si>
  <si>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</si>
  <si>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</si>
  <si>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</si>
  <si>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</si>
  <si>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</si>
  <si>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</si>
  <si>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</si>
  <si>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</si>
  <si>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</si>
  <si>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</si>
  <si>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</si>
  <si>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</si>
  <si>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</si>
  <si>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</si>
  <si>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</si>
  <si>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</si>
  <si>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</si>
  <si>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</si>
  <si>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</si>
  <si>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</si>
  <si>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</si>
  <si>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</si>
  <si>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</si>
  <si>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</si>
  <si>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</si>
  <si>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</si>
  <si>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</si>
  <si>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</si>
  <si>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</si>
  <si>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</si>
  <si>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</si>
  <si>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</si>
  <si>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</si>
  <si>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</si>
  <si>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</si>
  <si>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</si>
  <si>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</si>
  <si>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</si>
  <si>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</si>
  <si>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</si>
  <si>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</si>
  <si>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</si>
  <si>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</si>
  <si>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</si>
  <si>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</si>
  <si>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</si>
  <si>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</si>
  <si>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</si>
  <si>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</si>
  <si>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</si>
  <si>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</si>
  <si>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</si>
  <si>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</si>
  <si>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</si>
  <si>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</si>
  <si>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</si>
  <si>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</si>
  <si>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</si>
  <si>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</si>
  <si>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</si>
  <si>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</si>
  <si>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</si>
  <si>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</si>
  <si>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</si>
  <si>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</si>
  <si>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</si>
  <si>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</si>
  <si>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</si>
  <si>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</si>
  <si>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</si>
  <si>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</si>
  <si>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</si>
  <si>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</si>
  <si>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</si>
  <si>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</si>
  <si>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</si>
  <si>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</si>
  <si>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</si>
  <si>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</si>
  <si>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</si>
  <si>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</si>
  <si>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</si>
  <si>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</si>
  <si>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</si>
  <si>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</si>
  <si>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</si>
  <si>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</si>
  <si>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</si>
  <si>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</si>
  <si>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</si>
  <si>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</si>
  <si>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</si>
  <si>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</si>
  <si>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</si>
  <si>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</si>
  <si>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</si>
  <si>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</si>
  <si>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</si>
  <si>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</si>
  <si>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</si>
  <si>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</si>
  <si>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</si>
  <si>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</si>
  <si>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</si>
  <si>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</si>
  <si>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</si>
  <si>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</si>
  <si>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</si>
  <si>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</si>
  <si>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</si>
  <si>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</si>
  <si>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</si>
  <si>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</si>
  <si>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</si>
  <si>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</si>
  <si>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</si>
  <si>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</si>
  <si>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</si>
  <si>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</si>
  <si>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</si>
  <si>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</si>
  <si>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</si>
  <si>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</si>
  <si>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</si>
  <si>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</si>
  <si>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</si>
  <si>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</si>
  <si>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</si>
  <si>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</si>
  <si>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</si>
  <si>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</si>
  <si>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</si>
  <si>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</si>
  <si>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</si>
  <si>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</si>
  <si>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</si>
  <si>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</si>
  <si>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</si>
  <si>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</si>
  <si>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</si>
  <si>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</si>
  <si>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</si>
  <si>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</si>
  <si>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</si>
  <si>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</si>
  <si>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</si>
  <si>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</si>
  <si>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</si>
  <si>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</si>
  <si>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</si>
  <si>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</si>
  <si>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</si>
  <si>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</si>
  <si>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</si>
  <si>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</si>
  <si>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</si>
  <si>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</si>
  <si>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</si>
  <si>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</si>
  <si>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</si>
  <si>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</si>
  <si>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</si>
  <si>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</si>
  <si>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</si>
  <si>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</si>
  <si>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</si>
  <si>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</si>
  <si>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</si>
  <si>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</si>
  <si>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</si>
  <si>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</si>
  <si>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</si>
  <si>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</si>
  <si>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</si>
  <si>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</si>
  <si>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</si>
  <si>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</si>
  <si>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</si>
  <si>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</si>
  <si>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</si>
  <si>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</si>
  <si>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</si>
  <si>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</si>
  <si>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</si>
  <si>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</si>
  <si>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</si>
  <si>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</si>
  <si>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</si>
  <si>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</si>
  <si>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</si>
  <si>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</si>
  <si>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</si>
  <si>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</si>
  <si>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</si>
  <si>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</si>
  <si>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</si>
  <si>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</si>
  <si>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</si>
  <si>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</si>
  <si>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</si>
  <si>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</si>
  <si>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</si>
  <si>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</si>
  <si>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</si>
  <si>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</si>
  <si>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</si>
  <si>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</si>
  <si>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</si>
  <si>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</si>
  <si>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</si>
  <si>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</si>
  <si>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</si>
  <si>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</si>
  <si>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</si>
  <si>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</si>
  <si>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</si>
  <si>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</si>
  <si>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</si>
  <si>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</si>
  <si>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</si>
  <si>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</si>
  <si>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</si>
  <si>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</si>
  <si>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</si>
  <si>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</si>
  <si>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</si>
  <si>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</si>
  <si>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</si>
  <si>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</si>
  <si>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</si>
  <si>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</si>
  <si>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</si>
  <si>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</si>
  <si>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</si>
  <si>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</si>
  <si>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</si>
  <si>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</si>
  <si>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</si>
  <si>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</si>
  <si>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</si>
  <si>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</si>
  <si>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</si>
  <si>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</si>
  <si>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</si>
  <si>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</si>
  <si>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</si>
  <si>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</si>
  <si>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</si>
  <si>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</si>
  <si>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</si>
  <si>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</si>
  <si>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</si>
  <si>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</si>
  <si>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</si>
  <si>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</si>
  <si>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</si>
  <si>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</si>
  <si>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</si>
  <si>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</si>
  <si>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</si>
  <si>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</si>
  <si>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</si>
  <si>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</si>
  <si>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</si>
  <si>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</si>
  <si>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</si>
  <si>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</si>
  <si>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</si>
  <si>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</si>
  <si>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</si>
  <si>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</si>
  <si>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</si>
  <si>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</si>
  <si>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</si>
  <si>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</si>
  <si>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</si>
  <si>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</si>
  <si>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</si>
  <si>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</si>
  <si>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</si>
  <si>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</si>
  <si>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</si>
  <si>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</si>
  <si>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</si>
  <si>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</si>
  <si>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</si>
  <si>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</si>
  <si>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</si>
  <si>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</si>
  <si>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</si>
  <si>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</si>
  <si>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</si>
  <si>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</si>
  <si>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</si>
  <si>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</si>
  <si>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</si>
  <si>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</si>
  <si>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</si>
  <si>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</si>
  <si>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</si>
  <si>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</si>
  <si>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</si>
  <si>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</si>
  <si>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</si>
  <si>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</si>
  <si>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</si>
  <si>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</si>
  <si>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</si>
  <si>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</si>
  <si>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</si>
  <si>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</si>
  <si>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</si>
  <si>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</si>
  <si>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</si>
  <si>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</si>
  <si>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</si>
  <si>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</si>
  <si>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</si>
  <si>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</si>
  <si>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</si>
  <si>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</si>
  <si>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</si>
  <si>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</si>
  <si>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</si>
  <si>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</si>
  <si>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</si>
  <si>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</si>
  <si>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</si>
  <si>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</si>
  <si>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</si>
  <si>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</si>
  <si>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</si>
  <si>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</si>
  <si>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</si>
  <si>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</si>
  <si>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</si>
  <si>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</si>
  <si>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</si>
  <si>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</si>
  <si>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</si>
  <si>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</si>
  <si>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</si>
  <si>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</si>
  <si>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</si>
  <si>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</si>
  <si>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</si>
  <si>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</si>
  <si>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</si>
  <si>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</si>
  <si>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</si>
  <si>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</si>
  <si>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</si>
  <si>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</si>
  <si>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</si>
  <si>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</si>
  <si>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</si>
  <si>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</si>
  <si>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</si>
  <si>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</si>
  <si>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</si>
  <si>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</si>
  <si>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</si>
  <si>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</si>
  <si>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</si>
  <si>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</si>
  <si>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</si>
  <si>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</si>
  <si>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</si>
  <si>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</si>
  <si>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</si>
  <si>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</si>
  <si>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</si>
  <si>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</si>
  <si>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</si>
  <si>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</si>
  <si>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</si>
  <si>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</si>
  <si>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</si>
  <si>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</si>
  <si>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</si>
  <si>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</si>
  <si>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</si>
  <si>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</si>
  <si>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</si>
  <si>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</si>
  <si>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</si>
  <si>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</si>
  <si>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</si>
  <si>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</si>
  <si>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</si>
  <si>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</si>
  <si>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</si>
  <si>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</si>
  <si>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</si>
  <si>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</si>
  <si>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</si>
  <si>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</si>
  <si>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</si>
  <si>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</si>
  <si>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</si>
  <si>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</si>
  <si>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</si>
  <si>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</si>
  <si>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</si>
  <si>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</si>
  <si>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</si>
  <si>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</si>
  <si>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</si>
  <si>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</si>
  <si>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</si>
  <si>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</si>
  <si>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</si>
  <si>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</si>
  <si>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</si>
  <si>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</si>
  <si>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</si>
  <si>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</si>
  <si>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</si>
  <si>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</si>
  <si>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</si>
  <si>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</si>
  <si>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</si>
  <si>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</si>
  <si>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</si>
  <si>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</si>
  <si>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</si>
  <si>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</si>
  <si>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</si>
  <si>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</si>
  <si>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</si>
  <si>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</si>
  <si>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</si>
  <si>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</si>
  <si>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</si>
  <si>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</si>
  <si>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</si>
  <si>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</si>
  <si>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</si>
  <si>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</si>
  <si>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</si>
  <si>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</si>
  <si>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</si>
  <si>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</si>
  <si>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</si>
  <si>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</si>
  <si>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</si>
  <si>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</si>
  <si>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</si>
  <si>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</si>
  <si>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</si>
  <si>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</si>
  <si>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</si>
  <si>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</si>
  <si>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</si>
  <si>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</si>
  <si>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</si>
  <si>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</si>
  <si>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</si>
  <si>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</si>
  <si>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</si>
  <si>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</si>
  <si>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</si>
  <si>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</si>
  <si>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</si>
  <si>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</si>
  <si>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</si>
  <si>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</si>
  <si>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</si>
  <si>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</si>
  <si>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</si>
  <si>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</si>
  <si>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</si>
  <si>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</si>
  <si>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</si>
  <si>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</si>
  <si>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</si>
  <si>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</si>
  <si>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</si>
  <si>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</si>
  <si>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</si>
  <si>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</si>
  <si>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</si>
  <si>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</si>
  <si>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</si>
  <si>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</si>
  <si>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</si>
  <si>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</si>
  <si>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</si>
  <si>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</si>
  <si>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</si>
  <si>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</si>
  <si>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</si>
  <si>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</si>
  <si>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</si>
  <si>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</si>
  <si>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</si>
  <si>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</si>
  <si>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</si>
  <si>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</si>
  <si>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</si>
  <si>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</si>
  <si>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</si>
  <si>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</si>
  <si>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</si>
  <si>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</si>
  <si>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</si>
  <si>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</si>
  <si>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</si>
  <si>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</si>
  <si>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</si>
  <si>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</si>
  <si>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</si>
  <si>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</si>
  <si>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</si>
  <si>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</si>
  <si>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</si>
  <si>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</si>
  <si>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</si>
  <si>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</si>
  <si>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</si>
  <si>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</si>
  <si>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</si>
  <si>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</si>
  <si>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</si>
  <si>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</si>
  <si>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</si>
  <si>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</si>
  <si>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</si>
  <si>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</si>
  <si>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</si>
  <si>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</si>
  <si>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</si>
  <si>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</si>
  <si>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</si>
  <si>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</si>
  <si>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</si>
  <si>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</si>
  <si>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</si>
  <si>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</si>
  <si>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</si>
  <si>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</si>
  <si>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</si>
  <si>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</si>
  <si>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</si>
  <si>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</si>
  <si>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</si>
  <si>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</si>
  <si>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</si>
  <si>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</si>
  <si>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</si>
  <si>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</si>
  <si>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</si>
  <si>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</si>
  <si>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</si>
  <si>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</si>
  <si>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</si>
  <si>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</si>
  <si>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</si>
  <si>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</si>
  <si>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</si>
  <si>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</si>
  <si>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</si>
  <si>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</si>
  <si>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</si>
  <si>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</si>
  <si>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</si>
  <si>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</si>
  <si>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</si>
  <si>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</si>
  <si>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</si>
  <si>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</si>
  <si>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</si>
  <si>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</si>
  <si>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</si>
  <si>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</si>
  <si>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</si>
  <si>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</si>
  <si>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</si>
  <si>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</si>
  <si>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</si>
  <si>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</si>
  <si>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</si>
  <si>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</si>
  <si>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</si>
  <si>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</si>
  <si>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</si>
  <si>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</si>
  <si>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</si>
  <si>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</si>
  <si>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</si>
  <si>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</si>
  <si>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</si>
  <si>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</si>
  <si>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</si>
  <si>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</si>
  <si>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</si>
  <si>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</si>
  <si>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</si>
  <si>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</si>
  <si>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</si>
  <si>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</si>
  <si>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</si>
  <si>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</si>
  <si>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</si>
  <si>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</si>
  <si>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</si>
  <si>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</si>
  <si>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</si>
  <si>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</si>
  <si>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</si>
  <si>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</si>
  <si>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</si>
  <si>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</si>
  <si>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</si>
  <si>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</si>
  <si>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</si>
  <si>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</si>
  <si>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</si>
  <si>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</si>
  <si>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</si>
  <si>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</si>
  <si>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</si>
  <si>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</si>
  <si>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</si>
  <si>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</si>
  <si>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</si>
  <si>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</si>
  <si>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</si>
  <si>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</si>
  <si>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</si>
  <si>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</si>
  <si>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</si>
  <si>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</si>
  <si>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</si>
  <si>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</si>
  <si>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</si>
  <si>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</si>
  <si>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</si>
  <si>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</si>
  <si>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</si>
  <si>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</si>
  <si>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</si>
  <si>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</si>
  <si>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</si>
  <si>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</si>
  <si>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</si>
  <si>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</si>
  <si>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</si>
  <si>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</si>
  <si>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</si>
  <si>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</si>
  <si>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</si>
  <si>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</si>
  <si>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</si>
  <si>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</si>
  <si>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</si>
  <si>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</si>
  <si>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</si>
  <si>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</si>
  <si>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</si>
  <si>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</si>
  <si>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</si>
  <si>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</si>
  <si>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</si>
  <si>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</si>
  <si>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</si>
  <si>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</si>
  <si>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</si>
  <si>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</si>
  <si>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</si>
  <si>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</si>
  <si>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</si>
  <si>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</si>
  <si>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</si>
  <si>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</si>
  <si>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</si>
  <si>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</si>
  <si>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</si>
  <si>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</si>
  <si>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</si>
  <si>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</si>
  <si>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</si>
  <si>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</si>
  <si>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</si>
  <si>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</si>
  <si>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</si>
  <si>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</si>
  <si>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</si>
  <si>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</si>
  <si>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</si>
  <si>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</si>
  <si>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</si>
  <si>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</si>
  <si>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</si>
  <si>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</si>
  <si>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</si>
  <si>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</si>
  <si>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</si>
  <si>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</si>
  <si>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</si>
  <si>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</si>
  <si>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</si>
  <si>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</si>
  <si>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</si>
  <si>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</si>
  <si>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</si>
  <si>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</si>
  <si>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</si>
  <si>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</si>
  <si>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</si>
  <si>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</si>
  <si>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</si>
  <si>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</si>
  <si>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</si>
  <si>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</si>
  <si>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</si>
  <si>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</si>
  <si>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</si>
  <si>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</si>
  <si>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</si>
  <si>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</si>
  <si>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</si>
  <si>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</si>
  <si>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</si>
  <si>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</si>
  <si>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</si>
  <si>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</si>
  <si>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</si>
  <si>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</si>
  <si>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</si>
  <si>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</si>
  <si>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</si>
  <si>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</si>
  <si>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</si>
  <si>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</si>
  <si>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</si>
  <si>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</si>
  <si>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</si>
  <si>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</si>
  <si>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</si>
  <si>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</si>
  <si>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</si>
  <si>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</si>
  <si>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</si>
  <si>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</si>
  <si>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</si>
  <si>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</si>
  <si>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</si>
  <si>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</si>
  <si>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</si>
  <si>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</si>
  <si>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</si>
  <si>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</si>
  <si>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</si>
  <si>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</si>
  <si>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</si>
  <si>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</si>
  <si>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</si>
  <si>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</si>
  <si>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</si>
  <si>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</si>
  <si>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</si>
  <si>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</si>
  <si>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</si>
  <si>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</si>
  <si>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</si>
  <si>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</si>
  <si>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</si>
  <si>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</si>
  <si>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</si>
  <si>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</si>
  <si>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</si>
  <si>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</si>
  <si>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</si>
  <si>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</si>
  <si>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</si>
  <si>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</si>
  <si>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</si>
  <si>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</si>
  <si>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</si>
  <si>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</si>
  <si>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</si>
  <si>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</si>
  <si>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</si>
  <si>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</si>
  <si>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</si>
  <si>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</si>
  <si>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</si>
  <si>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</si>
  <si>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</si>
  <si>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</si>
  <si>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</si>
  <si>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</si>
  <si>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</si>
  <si>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</si>
  <si>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</si>
  <si>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</si>
  <si>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</si>
  <si>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</si>
  <si>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</si>
  <si>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</si>
  <si>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</si>
  <si>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</si>
  <si>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</si>
  <si>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</si>
  <si>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</si>
  <si>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</si>
  <si>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</si>
  <si>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</si>
  <si>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</si>
  <si>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</si>
  <si>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</si>
  <si>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</si>
  <si>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</si>
  <si>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</si>
  <si>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</si>
  <si>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</si>
  <si>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</si>
  <si>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</si>
  <si>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</si>
  <si>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</si>
  <si>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</si>
  <si>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</si>
  <si>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</si>
  <si>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</si>
  <si>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</si>
  <si>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</si>
  <si>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</si>
  <si>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</si>
  <si>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</si>
  <si>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</si>
  <si>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</si>
  <si>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</si>
  <si>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</si>
  <si>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</si>
  <si>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</si>
  <si>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</si>
  <si>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</si>
  <si>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</si>
  <si>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</si>
  <si>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</si>
  <si>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</si>
  <si>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</si>
  <si>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</si>
  <si>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</si>
  <si>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</si>
  <si>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</si>
  <si>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</si>
  <si>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</si>
  <si>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</si>
  <si>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</si>
  <si>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</si>
  <si>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</si>
  <si>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</si>
  <si>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</si>
  <si>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</si>
  <si>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</si>
  <si>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</si>
  <si>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</si>
  <si>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</si>
  <si>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</si>
  <si>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</si>
  <si>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</si>
  <si>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</si>
  <si>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</si>
  <si>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</si>
  <si>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</si>
  <si>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</si>
  <si>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</si>
  <si>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</si>
  <si>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</si>
  <si>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</si>
  <si>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</si>
  <si>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</si>
  <si>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</si>
  <si>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</si>
  <si>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</si>
  <si>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</si>
  <si>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</si>
  <si>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</si>
  <si>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</si>
  <si>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</si>
  <si>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</si>
  <si>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</si>
  <si>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</si>
  <si>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</si>
  <si>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</si>
  <si>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</si>
  <si>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</si>
  <si>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</si>
  <si>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</si>
  <si>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</si>
  <si>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</si>
  <si>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</si>
  <si>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</si>
  <si>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</si>
  <si>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</si>
  <si>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</si>
  <si>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</si>
  <si>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</si>
  <si>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</si>
  <si>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</si>
  <si>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</si>
  <si>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</si>
  <si>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</si>
  <si>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</si>
  <si>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</si>
  <si>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</si>
  <si>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</si>
  <si>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</si>
  <si>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</si>
  <si>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</si>
  <si>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</si>
  <si>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</si>
  <si>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</si>
  <si>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</si>
  <si>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</si>
  <si>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</si>
  <si>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</si>
  <si>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</si>
  <si>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</si>
  <si>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</si>
  <si>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</si>
  <si>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</si>
  <si>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</si>
  <si>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</si>
  <si>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</si>
  <si>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</si>
  <si>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</si>
  <si>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</si>
  <si>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</si>
  <si>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</si>
  <si>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</si>
  <si>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</si>
  <si>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</si>
  <si>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</si>
  <si>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</si>
  <si>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</si>
  <si>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</si>
  <si>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</si>
  <si>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</si>
  <si>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</si>
  <si>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</si>
  <si>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</si>
  <si>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</si>
  <si>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</si>
  <si>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</si>
  <si>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</si>
  <si>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</si>
  <si>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</si>
  <si>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</si>
  <si>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</si>
  <si>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</si>
  <si>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</si>
  <si>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</si>
  <si>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</si>
  <si>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</si>
  <si>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</si>
  <si>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</si>
  <si>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</si>
  <si>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</si>
  <si>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</si>
  <si>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</si>
  <si>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</si>
  <si>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</si>
  <si>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</si>
  <si>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</si>
  <si>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</si>
  <si>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</si>
  <si>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</si>
  <si>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</si>
  <si>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</si>
  <si>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</si>
  <si>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</si>
  <si>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</si>
  <si>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</si>
  <si>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</si>
  <si>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</si>
  <si>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</si>
  <si>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</si>
  <si>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</si>
  <si>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</si>
  <si>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</si>
  <si>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</si>
  <si>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</si>
  <si>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</si>
  <si>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</si>
  <si>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</si>
  <si>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</si>
  <si>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</si>
  <si>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</si>
  <si>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</si>
  <si>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</si>
  <si>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</si>
  <si>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</si>
  <si>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</si>
  <si>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</si>
  <si>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</si>
  <si>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</si>
  <si>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</si>
  <si>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</si>
  <si>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</si>
  <si>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</si>
  <si>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</si>
  <si>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</si>
  <si>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</si>
  <si>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</si>
  <si>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</si>
  <si>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</si>
  <si>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</si>
  <si>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</si>
  <si>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</si>
  <si>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</si>
  <si>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</si>
  <si>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</si>
  <si>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</si>
  <si>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</si>
  <si>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</si>
  <si>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</si>
  <si>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</si>
  <si>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</si>
  <si>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</si>
  <si>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</si>
  <si>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</si>
  <si>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</si>
  <si>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</si>
  <si>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</si>
  <si>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</si>
  <si>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</si>
  <si>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</si>
  <si>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</si>
  <si>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</si>
  <si>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</si>
  <si>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</si>
  <si>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</si>
  <si>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</si>
  <si>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</si>
  <si>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</si>
  <si>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</si>
  <si>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</si>
  <si>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</si>
  <si>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</si>
  <si>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</si>
  <si>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</si>
  <si>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</si>
  <si>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</si>
  <si>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</si>
  <si>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</si>
  <si>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</si>
  <si>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</si>
  <si>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</si>
  <si>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</si>
  <si>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</si>
  <si>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</si>
  <si>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</si>
  <si>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</si>
  <si>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</si>
  <si>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</si>
  <si>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</si>
  <si>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</si>
  <si>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</si>
  <si>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</si>
  <si>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</si>
  <si>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</si>
  <si>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</si>
  <si>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</si>
  <si>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</si>
  <si>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</si>
  <si>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</si>
  <si>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</si>
  <si>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</si>
  <si>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</si>
  <si>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</si>
  <si>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</si>
  <si>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</si>
  <si>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</si>
  <si>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</si>
  <si>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</si>
  <si>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</si>
  <si>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</si>
  <si>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</si>
  <si>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</si>
  <si>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</si>
  <si>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</si>
  <si>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</si>
  <si>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</si>
  <si>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</si>
  <si>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</si>
  <si>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</si>
  <si>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</si>
  <si>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</si>
  <si>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</si>
  <si>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</si>
  <si>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</si>
  <si>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</si>
  <si>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</si>
  <si>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</si>
  <si>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</si>
  <si>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</si>
  <si>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</si>
  <si>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</si>
  <si>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</si>
  <si>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</si>
  <si>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</si>
  <si>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</si>
  <si>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</si>
  <si>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</si>
  <si>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</si>
  <si>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</si>
  <si>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</si>
  <si>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</si>
  <si>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</si>
  <si>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</si>
  <si>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</si>
  <si>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</si>
  <si>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</si>
  <si>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</si>
  <si>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</si>
  <si>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</si>
  <si>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</si>
  <si>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</si>
  <si>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</si>
  <si>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</si>
  <si>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</si>
  <si>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</si>
  <si>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</si>
  <si>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</si>
  <si>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</si>
  <si>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</si>
  <si>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</si>
  <si>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</si>
  <si>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</si>
  <si>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</si>
  <si>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</si>
  <si>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</si>
  <si>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</si>
  <si>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</si>
  <si>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</si>
  <si>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</si>
  <si>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</si>
  <si>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</si>
  <si>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</si>
  <si>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</si>
  <si>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</si>
  <si>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</si>
  <si>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</si>
  <si>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</si>
  <si>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</si>
  <si>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</si>
  <si>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</si>
  <si>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</si>
  <si>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</si>
  <si>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</si>
  <si>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</si>
  <si>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</si>
  <si>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</si>
  <si>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</si>
  <si>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</si>
  <si>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</si>
  <si>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</si>
  <si>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</si>
  <si>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</si>
  <si>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</si>
  <si>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</si>
  <si>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</si>
  <si>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</si>
  <si>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</si>
  <si>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</si>
  <si>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</si>
  <si>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</si>
  <si>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</si>
  <si>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</si>
  <si>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</si>
  <si>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</si>
  <si>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</si>
  <si>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</si>
  <si>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</si>
  <si>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</si>
  <si>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</si>
  <si>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</si>
  <si>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</si>
  <si>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</si>
  <si>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</si>
  <si>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</si>
  <si>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</si>
  <si>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</si>
  <si>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</si>
  <si>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</si>
  <si>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</si>
  <si>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</si>
  <si>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</si>
  <si>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</si>
  <si>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</si>
  <si>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</si>
  <si>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</si>
  <si>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</si>
  <si>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</si>
  <si>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</si>
  <si>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</si>
  <si>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</si>
  <si>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</si>
  <si>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</si>
  <si>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</si>
  <si>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</si>
  <si>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</si>
  <si>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</si>
  <si>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</si>
  <si>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</si>
  <si>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</si>
  <si>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</si>
  <si>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</si>
  <si>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</si>
  <si>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</si>
  <si>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</si>
  <si>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</si>
  <si>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</si>
  <si>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</si>
  <si>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</si>
  <si>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</si>
  <si>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</si>
  <si>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</si>
  <si>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</si>
  <si>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</si>
  <si>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</si>
  <si>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</si>
  <si>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</si>
  <si>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</si>
  <si>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</si>
  <si>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</si>
  <si>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</si>
  <si>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</si>
  <si>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</si>
  <si>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</si>
  <si>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</si>
  <si>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</si>
  <si>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</si>
  <si>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</si>
  <si>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</si>
  <si>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</si>
  <si>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</si>
  <si>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</si>
  <si>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</si>
  <si>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</si>
  <si>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</si>
  <si>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</si>
  <si>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</si>
  <si>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</si>
  <si>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</si>
  <si>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</si>
  <si>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</si>
  <si>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</si>
  <si>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</si>
  <si>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</si>
  <si>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</si>
  <si>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</si>
  <si>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</si>
  <si>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</si>
  <si>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</si>
  <si>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</si>
  <si>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</si>
  <si>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</si>
  <si>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</si>
  <si>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</si>
  <si>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</si>
  <si>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</si>
  <si>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</si>
  <si>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</si>
  <si>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</si>
  <si>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</si>
  <si>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</si>
  <si>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</si>
  <si>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</si>
  <si>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</si>
  <si>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</si>
  <si>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</si>
  <si>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</si>
  <si>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</si>
  <si>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</si>
  <si>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</si>
  <si>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</si>
  <si>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</si>
  <si>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</si>
  <si>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</si>
  <si>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</si>
  <si>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</si>
  <si>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</si>
  <si>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</si>
  <si>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</si>
  <si>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</si>
  <si>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</si>
  <si>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</si>
  <si>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</si>
  <si>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</si>
  <si>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</si>
  <si>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</si>
  <si>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</si>
  <si>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</si>
  <si>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</si>
  <si>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</si>
  <si>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</si>
  <si>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</si>
  <si>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</si>
  <si>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</si>
  <si>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</si>
  <si>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</si>
  <si>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</si>
  <si>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</si>
  <si>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</si>
  <si>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</si>
  <si>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</si>
  <si>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</si>
  <si>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</si>
  <si>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</si>
  <si>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</si>
  <si>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</si>
  <si>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</si>
  <si>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</si>
  <si>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</si>
  <si>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</si>
  <si>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</si>
  <si>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</si>
  <si>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</si>
  <si>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</si>
  <si>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</si>
  <si>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</si>
  <si>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</si>
  <si>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</si>
  <si>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</si>
  <si>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</si>
  <si>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</si>
  <si>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</si>
  <si>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</si>
  <si>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</si>
  <si>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</si>
  <si>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</si>
  <si>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</si>
  <si>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</si>
  <si>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</si>
  <si>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</si>
  <si>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</si>
  <si>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</si>
  <si>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</si>
  <si>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</si>
  <si>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</si>
  <si>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</si>
  <si>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</si>
  <si>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</si>
  <si>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</si>
  <si>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</si>
  <si>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</si>
  <si>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</si>
  <si>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</si>
  <si>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</si>
  <si>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</si>
  <si>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</si>
  <si>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</si>
  <si>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</si>
  <si>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</si>
  <si>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</si>
  <si>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</si>
  <si>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</si>
  <si>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</si>
  <si>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</si>
  <si>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</si>
  <si>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</si>
  <si>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</si>
  <si>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</si>
  <si>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</si>
  <si>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</si>
  <si>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</si>
  <si>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</si>
  <si>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</si>
  <si>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</si>
  <si>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</si>
  <si>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</si>
  <si>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</si>
  <si>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</si>
  <si>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</si>
  <si>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</si>
  <si>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</si>
  <si>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</si>
  <si>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</si>
  <si>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</si>
  <si>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</si>
  <si>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</si>
  <si>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</si>
  <si>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</si>
  <si>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</si>
  <si>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</si>
  <si>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</si>
  <si>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</si>
  <si>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</si>
  <si>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</si>
  <si>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</si>
  <si>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</si>
  <si>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</si>
  <si>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</si>
  <si>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</si>
  <si>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</si>
  <si>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</si>
  <si>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</si>
  <si>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</si>
  <si>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</si>
  <si>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</si>
  <si>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</si>
  <si>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</si>
  <si>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</si>
  <si>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</si>
  <si>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</si>
  <si>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</si>
  <si>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</si>
  <si>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</si>
  <si>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</si>
  <si>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</si>
  <si>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</si>
  <si>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</si>
  <si>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</si>
  <si>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</si>
  <si>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</si>
  <si>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</si>
  <si>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</si>
  <si>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</si>
  <si>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</si>
  <si>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</si>
  <si>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</si>
  <si>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</si>
  <si>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</si>
  <si>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</si>
  <si>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</si>
  <si>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</si>
  <si>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</si>
  <si>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</si>
  <si>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</si>
  <si>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</si>
  <si>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</si>
  <si>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</si>
  <si>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</si>
  <si>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</si>
  <si>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</si>
  <si>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</si>
  <si>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</si>
  <si>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</si>
  <si>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</si>
  <si>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</si>
  <si>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</si>
  <si>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</si>
  <si>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</si>
  <si>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</si>
  <si>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</si>
  <si>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</si>
  <si>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</si>
  <si>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</si>
  <si>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</si>
  <si>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</si>
  <si>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</si>
  <si>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</si>
  <si>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</si>
  <si>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</si>
  <si>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</si>
  <si>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</si>
  <si>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</si>
  <si>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</si>
  <si>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</si>
  <si>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</si>
  <si>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</si>
  <si>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</si>
  <si>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</si>
  <si>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</si>
  <si>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</si>
  <si>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</si>
  <si>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</si>
  <si>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</si>
  <si>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</si>
  <si>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</si>
  <si>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</si>
  <si>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</si>
  <si>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</si>
  <si>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</si>
  <si>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</si>
  <si>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</si>
  <si>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</si>
  <si>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</si>
  <si>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</si>
  <si>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</si>
  <si>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</si>
  <si>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</si>
  <si>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</si>
  <si>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</si>
  <si>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</si>
  <si>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</si>
  <si>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</si>
  <si>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</si>
  <si>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</si>
  <si>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</si>
  <si>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</si>
  <si>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</si>
  <si>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</si>
  <si>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</si>
  <si>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</si>
  <si>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</si>
  <si>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</si>
  <si>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</si>
  <si>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</si>
  <si>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</si>
  <si>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</si>
  <si>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</si>
  <si>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</si>
  <si>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</si>
  <si>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</si>
  <si>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</si>
  <si>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</si>
  <si>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</si>
  <si>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</si>
  <si>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</si>
  <si>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</si>
  <si>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</si>
  <si>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</si>
  <si>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</si>
  <si>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</si>
  <si>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</si>
  <si>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</si>
  <si>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</si>
  <si>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</si>
  <si>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</si>
  <si>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</si>
  <si>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</si>
  <si>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</si>
  <si>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</si>
  <si>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</si>
  <si>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</si>
  <si>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</si>
  <si>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</si>
  <si>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</si>
  <si>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</si>
  <si>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</si>
  <si>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</si>
  <si>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</si>
  <si>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</si>
  <si>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</si>
  <si>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</si>
  <si>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</si>
  <si>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</si>
  <si>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</si>
  <si>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</si>
  <si>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</si>
  <si>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</si>
  <si>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</si>
  <si>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</si>
  <si>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</si>
  <si>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</si>
  <si>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</si>
  <si>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</si>
  <si>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</si>
  <si>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</si>
  <si>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</si>
  <si>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</si>
  <si>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</si>
  <si>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</si>
  <si>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</si>
  <si>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</si>
  <si>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</si>
  <si>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</si>
  <si>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</si>
  <si>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</si>
  <si>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</si>
  <si>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</si>
  <si>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</si>
  <si>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</si>
  <si>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</si>
  <si>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</si>
  <si>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</si>
  <si>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</si>
  <si>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</si>
  <si>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</si>
  <si>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</si>
  <si>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</si>
  <si>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</si>
  <si>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</si>
  <si>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</si>
  <si>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</si>
  <si>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</si>
  <si>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</si>
  <si>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</si>
  <si>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</si>
  <si>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</si>
  <si>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</si>
  <si>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</si>
  <si>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</si>
  <si>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</si>
  <si>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</si>
  <si>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</si>
  <si>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</si>
  <si>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</si>
  <si>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</si>
  <si>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</si>
  <si>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</si>
  <si>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</si>
  <si>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</si>
  <si>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</si>
  <si>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</si>
  <si>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</si>
  <si>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</si>
  <si>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</si>
  <si>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</si>
  <si>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</si>
  <si>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</si>
  <si>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</si>
  <si>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</si>
  <si>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</si>
  <si>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</si>
  <si>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</si>
  <si>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</si>
  <si>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</si>
  <si>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</si>
  <si>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</si>
  <si>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</si>
  <si>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</si>
  <si>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</si>
  <si>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</si>
  <si>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</si>
  <si>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</si>
  <si>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</si>
  <si>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</si>
  <si>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</si>
  <si>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</si>
  <si>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</si>
  <si>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</si>
  <si>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</si>
  <si>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</si>
  <si>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</si>
  <si>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</si>
  <si>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</si>
  <si>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</si>
  <si>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</si>
  <si>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</si>
  <si>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</si>
  <si>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</si>
  <si>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</si>
  <si>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</si>
  <si>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</si>
  <si>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</si>
  <si>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</si>
  <si>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</si>
  <si>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</si>
  <si>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</si>
  <si>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</si>
  <si>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</si>
  <si>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</si>
  <si>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</si>
  <si>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</si>
  <si>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</si>
  <si>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</si>
  <si>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</si>
  <si>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</si>
  <si>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</si>
  <si>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</si>
  <si>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</si>
  <si>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</si>
  <si>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</si>
  <si>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</si>
  <si>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</si>
  <si>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</si>
  <si>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</si>
  <si>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</si>
  <si>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</si>
  <si>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</si>
  <si>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</si>
  <si>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</si>
  <si>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</si>
  <si>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</si>
  <si>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</si>
  <si>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</si>
  <si>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</si>
  <si>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</si>
  <si>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</si>
  <si>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</si>
  <si>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</si>
  <si>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</si>
  <si>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</si>
  <si>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</si>
  <si>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</si>
  <si>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</si>
  <si>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</si>
  <si>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</si>
  <si>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</si>
  <si>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</si>
  <si>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</si>
  <si>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</si>
  <si>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</si>
  <si>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</si>
  <si>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</si>
  <si>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</si>
  <si>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</si>
  <si>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</si>
  <si>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</si>
  <si>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</si>
  <si>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</si>
  <si>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</si>
  <si>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</si>
  <si>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</si>
  <si>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</si>
  <si>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</si>
  <si>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</si>
  <si>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</si>
  <si>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</si>
  <si>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</si>
  <si>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</si>
  <si>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</si>
  <si>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</si>
  <si>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</si>
  <si>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</si>
  <si>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</si>
  <si>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</si>
  <si>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</si>
  <si>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</si>
  <si>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</si>
  <si>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</si>
  <si>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</si>
  <si>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</si>
  <si>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</si>
  <si>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</si>
  <si>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</si>
  <si>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</si>
  <si>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</si>
  <si>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</si>
  <si>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</si>
  <si>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</si>
  <si>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</si>
  <si>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</si>
  <si>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</si>
  <si>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</si>
  <si>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</si>
  <si>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</si>
  <si>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</si>
  <si>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</si>
  <si>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</si>
  <si>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</si>
  <si>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</si>
  <si>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</si>
  <si>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</si>
  <si>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</si>
  <si>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</si>
  <si>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</si>
  <si>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</si>
  <si>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</si>
  <si>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</si>
  <si>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</si>
  <si>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</si>
  <si>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</si>
  <si>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</si>
  <si>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</si>
  <si>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</si>
  <si>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</si>
  <si>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</si>
  <si>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</si>
  <si>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</si>
  <si>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</si>
  <si>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</si>
  <si>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</si>
  <si>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</si>
  <si>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</si>
  <si>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</si>
  <si>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</si>
  <si>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</si>
  <si>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</si>
  <si>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</si>
  <si>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</si>
  <si>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</si>
  <si>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</si>
  <si>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</si>
  <si>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</si>
  <si>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</si>
  <si>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</si>
  <si>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</si>
  <si>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</si>
  <si>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</si>
  <si>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</si>
  <si>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</si>
  <si>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</si>
  <si>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</si>
  <si>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</si>
  <si>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</si>
  <si>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</si>
  <si>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</si>
  <si>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</si>
  <si>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</si>
  <si>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</si>
  <si>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</si>
  <si>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</si>
  <si>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</si>
  <si>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</si>
  <si>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</si>
  <si>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</si>
  <si>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</si>
  <si>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</si>
  <si>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</si>
  <si>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</si>
  <si>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</si>
  <si>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</si>
  <si>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</si>
  <si>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</si>
  <si>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</si>
  <si>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</si>
  <si>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</si>
  <si>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</si>
  <si>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</si>
  <si>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</si>
  <si>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</si>
  <si>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</si>
  <si>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</si>
  <si>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</si>
  <si>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</si>
  <si>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</si>
  <si>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</si>
  <si>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</si>
  <si>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</si>
  <si>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</si>
  <si>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</si>
  <si>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</si>
  <si>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</si>
  <si>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</si>
  <si>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</si>
  <si>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</si>
  <si>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</si>
  <si>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</si>
  <si>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</si>
  <si>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</si>
  <si>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</si>
  <si>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</si>
  <si>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</si>
  <si>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</si>
  <si>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</si>
  <si>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</si>
  <si>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</si>
  <si>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</si>
  <si>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</si>
  <si>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</si>
  <si>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</si>
  <si>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</si>
  <si>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</si>
  <si>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</si>
  <si>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</si>
  <si>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</si>
  <si>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</si>
  <si>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</si>
  <si>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</si>
  <si>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</si>
  <si>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</si>
  <si>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</si>
  <si>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</si>
  <si>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</si>
  <si>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</si>
  <si>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</si>
  <si>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</si>
  <si>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</si>
  <si>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</si>
  <si>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</si>
  <si>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</si>
  <si>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</si>
  <si>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</si>
  <si>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</si>
  <si>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</si>
  <si>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</si>
  <si>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</si>
  <si>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</si>
  <si>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</si>
  <si>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</si>
  <si>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</si>
  <si>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</si>
  <si>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</si>
  <si>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</si>
  <si>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</si>
  <si>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</si>
  <si>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</si>
  <si>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</si>
  <si>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</si>
  <si>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</si>
  <si>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</si>
  <si>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</si>
  <si>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</si>
  <si>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</si>
  <si>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</si>
  <si>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</si>
  <si>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</si>
  <si>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</si>
  <si>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</si>
  <si>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</si>
  <si>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</si>
  <si>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</si>
  <si>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</si>
  <si>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</si>
  <si>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</si>
  <si>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</si>
  <si>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</si>
  <si>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</si>
  <si>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</si>
  <si>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</si>
  <si>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</si>
  <si>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</si>
  <si>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</si>
  <si>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</si>
  <si>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</si>
  <si>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</si>
  <si>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</si>
  <si>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</si>
  <si>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</si>
  <si>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</si>
  <si>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</si>
  <si>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</si>
  <si>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</si>
  <si>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</si>
  <si>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</si>
  <si>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</si>
  <si>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</si>
  <si>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</si>
  <si>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</si>
  <si>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</si>
  <si>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</si>
  <si>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</si>
  <si>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</si>
  <si>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</si>
  <si>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</si>
  <si>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</si>
  <si>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</si>
  <si>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</si>
  <si>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</si>
  <si>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</si>
  <si>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</si>
  <si>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</si>
  <si>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</si>
  <si>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</si>
  <si>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</si>
  <si>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</si>
  <si>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</si>
  <si>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</si>
  <si>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</si>
  <si>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</si>
  <si>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</si>
  <si>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</si>
  <si>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</si>
  <si>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</si>
  <si>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</si>
  <si>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</si>
  <si>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</si>
  <si>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</si>
  <si>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</si>
  <si>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</si>
  <si>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</si>
  <si>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</si>
  <si>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</si>
  <si>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</si>
  <si>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</si>
  <si>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</si>
  <si>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</si>
  <si>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</si>
  <si>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</si>
  <si>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</si>
  <si>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</si>
  <si>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</si>
  <si>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</si>
  <si>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</si>
  <si>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</si>
  <si>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</si>
  <si>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</si>
  <si>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</si>
  <si>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</si>
  <si>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</si>
  <si>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</si>
  <si>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</si>
  <si>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</si>
  <si>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</si>
  <si>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</si>
  <si>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</si>
  <si>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</si>
  <si>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</si>
  <si>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</si>
  <si>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</si>
  <si>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</si>
  <si>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</si>
  <si>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</si>
  <si>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</si>
  <si>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</si>
  <si>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</si>
  <si>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</si>
  <si>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</si>
  <si>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</si>
  <si>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</si>
  <si>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</si>
  <si>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</si>
  <si>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</si>
  <si>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</si>
  <si>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</si>
  <si>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</si>
  <si>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</si>
  <si>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</si>
  <si>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</si>
  <si>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</si>
  <si>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</si>
  <si>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</si>
  <si>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</si>
  <si>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</si>
  <si>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</si>
  <si>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</si>
  <si>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</si>
  <si>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</si>
  <si>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</si>
  <si>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</si>
  <si>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</si>
  <si>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</si>
  <si>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</si>
  <si>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</si>
  <si>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</si>
  <si>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</si>
  <si>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</si>
  <si>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</si>
  <si>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</si>
  <si>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</si>
  <si>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</si>
  <si>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</si>
  <si>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</si>
  <si>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</si>
  <si>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</si>
  <si>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</si>
  <si>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</si>
  <si>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</si>
  <si>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</si>
  <si>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</si>
  <si>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</si>
  <si>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</si>
  <si>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</si>
  <si>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</si>
  <si>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</si>
  <si>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</si>
  <si>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</si>
  <si>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</si>
  <si>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</si>
  <si>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</si>
  <si>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</si>
  <si>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</si>
  <si>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</si>
  <si>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</si>
  <si>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</si>
  <si>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</si>
  <si>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</si>
  <si>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</si>
  <si>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</si>
  <si>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</si>
  <si>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</si>
  <si>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</si>
  <si>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</si>
  <si>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</si>
  <si>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</si>
  <si>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</si>
  <si>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</si>
  <si>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</si>
  <si>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</si>
  <si>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</si>
  <si>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</si>
  <si>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</si>
  <si>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</si>
  <si>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</si>
  <si>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</si>
  <si>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</si>
  <si>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</si>
  <si>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</si>
  <si>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</si>
  <si>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</si>
  <si>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</si>
  <si>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</si>
  <si>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</si>
  <si>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</si>
  <si>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</si>
  <si>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</si>
  <si>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</si>
  <si>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</si>
  <si>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</si>
  <si>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</si>
  <si>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</si>
  <si>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</si>
  <si>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</si>
  <si>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</si>
  <si>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</si>
  <si>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</si>
  <si>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</si>
  <si>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</si>
  <si>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</si>
  <si>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</si>
  <si>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</si>
  <si>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</si>
  <si>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</si>
  <si>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</si>
  <si>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</si>
  <si>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</si>
  <si>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</si>
  <si>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</si>
  <si>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</si>
  <si>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</si>
  <si>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</si>
  <si>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</si>
  <si>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</si>
  <si>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</si>
  <si>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</si>
  <si>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</si>
  <si>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</si>
  <si>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</si>
  <si>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</si>
  <si>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</si>
  <si>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</si>
  <si>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</si>
  <si>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</si>
  <si>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</si>
  <si>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</si>
  <si>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</si>
  <si>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</si>
  <si>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</si>
  <si>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</si>
  <si>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</si>
  <si>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</si>
  <si>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</si>
  <si>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</si>
  <si>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</si>
  <si>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</si>
  <si>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</si>
  <si>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</si>
  <si>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</si>
  <si>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</si>
  <si>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</si>
  <si>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</si>
  <si>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</si>
  <si>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</si>
  <si>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</si>
  <si>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</si>
  <si>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</si>
  <si>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</si>
  <si>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</si>
  <si>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</si>
  <si>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</si>
  <si>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</si>
  <si>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</si>
  <si>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</si>
  <si>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</si>
  <si>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</si>
  <si>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</si>
  <si>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</si>
  <si>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</si>
  <si>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</si>
  <si>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</si>
  <si>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</si>
  <si>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</si>
  <si>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</si>
  <si>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</si>
  <si>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</si>
  <si>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</si>
  <si>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</si>
  <si>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</si>
  <si>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</si>
  <si>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</si>
  <si>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</si>
  <si>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</si>
  <si>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</si>
  <si>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</si>
  <si>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</si>
  <si>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</si>
  <si>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</si>
  <si>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</si>
  <si>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</si>
  <si>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</si>
  <si>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</si>
  <si>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</si>
  <si>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</si>
  <si>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</si>
  <si>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</si>
  <si>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</si>
  <si>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</si>
  <si>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</si>
  <si>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</si>
  <si>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</si>
  <si>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</si>
  <si>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</si>
  <si>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</si>
  <si>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</si>
  <si>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</si>
  <si>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</si>
  <si>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</si>
  <si>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</si>
  <si>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</si>
  <si>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</si>
  <si>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</si>
  <si>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</si>
  <si>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</si>
  <si>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</si>
  <si>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</si>
  <si>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</si>
  <si>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</si>
  <si>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</si>
  <si>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</si>
  <si>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</si>
  <si>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</si>
  <si>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</si>
  <si>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</si>
  <si>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</si>
  <si>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</si>
  <si>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</si>
  <si>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</si>
  <si>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</si>
  <si>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</si>
  <si>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</si>
  <si>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</si>
  <si>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</si>
  <si>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</si>
  <si>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</si>
  <si>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</si>
  <si>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</si>
  <si>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</si>
  <si>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</si>
  <si>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</si>
  <si>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</si>
  <si>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</si>
  <si>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</si>
  <si>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</si>
  <si>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</si>
  <si>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</si>
  <si>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</si>
  <si>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</si>
  <si>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</si>
  <si>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</si>
  <si>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</si>
  <si>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</si>
  <si>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</si>
  <si>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</si>
  <si>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</si>
  <si>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</si>
  <si>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</si>
  <si>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</si>
  <si>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</si>
  <si>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</si>
  <si>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</si>
  <si>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</si>
  <si>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</si>
  <si>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</si>
  <si>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</si>
  <si>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</si>
  <si>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</si>
  <si>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</si>
  <si>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</si>
  <si>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</si>
  <si>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</si>
  <si>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</si>
  <si>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</si>
  <si>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</si>
  <si>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</si>
  <si>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</si>
  <si>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</si>
  <si>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</si>
  <si>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</si>
  <si>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</si>
  <si>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</si>
  <si>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</si>
  <si>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</si>
  <si>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</si>
  <si>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</si>
  <si>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</si>
  <si>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</si>
  <si>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</si>
  <si>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</si>
  <si>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</si>
  <si>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</si>
  <si>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</si>
  <si>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</si>
  <si>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</si>
  <si>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</si>
  <si>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</si>
  <si>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</si>
  <si>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</si>
  <si>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</si>
  <si>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</si>
  <si>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</si>
  <si>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</si>
  <si>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</si>
  <si>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</si>
  <si>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</si>
  <si>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</si>
  <si>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</si>
  <si>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</si>
  <si>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</si>
  <si>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</si>
  <si>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</si>
  <si>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</si>
  <si>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</si>
  <si>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</si>
  <si>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</si>
  <si>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</si>
  <si>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</si>
  <si>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</si>
  <si>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</si>
  <si>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</si>
  <si>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</si>
  <si>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</si>
  <si>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</si>
  <si>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</si>
  <si>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</si>
  <si>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</si>
  <si>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</si>
  <si>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</si>
  <si>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</si>
  <si>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</si>
  <si>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</si>
  <si>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</si>
  <si>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</si>
  <si>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</si>
  <si>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</si>
  <si>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</si>
  <si>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</si>
  <si>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</si>
  <si>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</si>
  <si>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</si>
  <si>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</si>
  <si>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</si>
  <si>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</si>
  <si>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</si>
  <si>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</si>
  <si>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</si>
  <si>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</si>
  <si>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</si>
  <si>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</si>
  <si>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</si>
  <si>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</si>
  <si>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</si>
  <si>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</si>
  <si>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</si>
  <si>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</si>
  <si>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</si>
  <si>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</si>
  <si>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</si>
  <si>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</si>
  <si>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</si>
  <si>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</si>
  <si>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</si>
  <si>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</si>
  <si>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</si>
  <si>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</si>
  <si>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</si>
  <si>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</si>
  <si>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</si>
  <si>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</si>
  <si>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</si>
  <si>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</si>
  <si>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</si>
  <si>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</si>
  <si>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</si>
  <si>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</si>
  <si>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</si>
  <si>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</si>
  <si>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</si>
  <si>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</si>
  <si>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</si>
  <si>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</si>
  <si>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</si>
  <si>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</si>
  <si>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</si>
  <si>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</si>
  <si>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</si>
  <si>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</si>
  <si>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</si>
  <si>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</si>
  <si>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</si>
  <si>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</si>
  <si>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</si>
  <si>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</si>
  <si>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</si>
  <si>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</si>
  <si>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</si>
  <si>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</si>
  <si>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</si>
  <si>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</si>
  <si>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</si>
  <si>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</si>
  <si>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</si>
  <si>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</si>
  <si>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</si>
  <si>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</si>
  <si>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</si>
  <si>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</si>
  <si>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</si>
  <si>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</si>
  <si>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</si>
  <si>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</si>
  <si>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</si>
  <si>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</si>
  <si>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</si>
  <si>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</si>
  <si>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</si>
  <si>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</si>
  <si>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</si>
  <si>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</si>
  <si>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</si>
  <si>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</si>
  <si>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</si>
  <si>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</si>
  <si>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</si>
  <si>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</si>
  <si>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</si>
  <si>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</si>
  <si>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</si>
  <si>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</si>
  <si>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</si>
  <si>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</si>
  <si>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</si>
  <si>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</si>
  <si>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</si>
  <si>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</si>
  <si>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</si>
  <si>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</si>
  <si>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</si>
  <si>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</si>
  <si>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</si>
  <si>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</si>
  <si>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</si>
  <si>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</si>
  <si>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</si>
  <si>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</si>
  <si>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</si>
  <si>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</si>
  <si>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</si>
  <si>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</si>
  <si>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</si>
  <si>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</si>
  <si>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</si>
  <si>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</si>
  <si>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</si>
  <si>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</si>
  <si>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</si>
  <si>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</si>
  <si>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</si>
  <si>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</si>
  <si>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</si>
  <si>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</si>
  <si>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</si>
  <si>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</si>
  <si>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</si>
  <si>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</si>
  <si>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</si>
  <si>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</si>
  <si>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</si>
  <si>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</si>
  <si>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</si>
  <si>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</si>
  <si>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</si>
  <si>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</si>
  <si>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</si>
  <si>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</si>
  <si>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</si>
  <si>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</si>
  <si>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</si>
  <si>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</si>
  <si>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</si>
  <si>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</si>
  <si>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</si>
  <si>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</si>
  <si>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</si>
  <si>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</si>
  <si>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</si>
  <si>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</si>
  <si>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</si>
  <si>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</si>
  <si>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</si>
  <si>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</si>
  <si>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</si>
  <si>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</si>
  <si>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</si>
  <si>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</si>
  <si>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</si>
  <si>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</si>
  <si>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</si>
  <si>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</si>
  <si>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</si>
  <si>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</si>
  <si>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</si>
  <si>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</si>
  <si>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</si>
  <si>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</si>
  <si>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</si>
  <si>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</si>
  <si>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</si>
  <si>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</si>
  <si>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</si>
  <si>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</si>
  <si>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</si>
  <si>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</si>
  <si>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</si>
  <si>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</si>
  <si>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</si>
  <si>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</si>
  <si>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</si>
  <si>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</si>
  <si>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</si>
  <si>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</si>
  <si>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</si>
  <si>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</si>
  <si>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</si>
  <si>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</si>
  <si>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</si>
  <si>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</si>
  <si>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</si>
  <si>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</si>
  <si>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</si>
  <si>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</si>
  <si>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</si>
  <si>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</si>
  <si>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</si>
  <si>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</si>
  <si>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</si>
  <si>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</si>
  <si>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</si>
  <si>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</si>
  <si>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</si>
  <si>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</si>
  <si>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</si>
  <si>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</si>
  <si>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</si>
  <si>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</si>
  <si>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</si>
  <si>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</si>
  <si>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</si>
  <si>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</si>
  <si>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</si>
  <si>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</si>
  <si>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</si>
  <si>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</si>
  <si>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</si>
  <si>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</si>
  <si>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</si>
  <si>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</si>
  <si>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</si>
  <si>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</si>
  <si>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</si>
  <si>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</si>
  <si>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</si>
  <si>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</si>
  <si>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</si>
  <si>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</si>
  <si>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</si>
  <si>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</si>
  <si>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</si>
  <si>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</si>
  <si>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</si>
  <si>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</si>
  <si>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</si>
  <si>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</si>
  <si>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</si>
  <si>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</si>
  <si>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</si>
  <si>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</si>
  <si>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</si>
  <si>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</si>
  <si>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</si>
  <si>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</si>
  <si>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</si>
  <si>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</si>
  <si>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</si>
  <si>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</si>
  <si>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</si>
  <si>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</si>
  <si>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</si>
  <si>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</si>
  <si>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</si>
  <si>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</si>
  <si>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</si>
  <si>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</si>
  <si>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</si>
  <si>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</si>
  <si>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</si>
  <si>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</si>
  <si>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</si>
  <si>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</si>
  <si>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</si>
  <si>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</si>
  <si>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</si>
  <si>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</si>
  <si>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</si>
  <si>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</si>
  <si>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</si>
  <si>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</si>
  <si>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</si>
  <si>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</si>
  <si>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</si>
  <si>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</si>
  <si>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</si>
  <si>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</si>
  <si>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</si>
  <si>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</si>
  <si>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</si>
  <si>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</si>
  <si>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</si>
  <si>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</si>
  <si>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</si>
  <si>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</si>
  <si>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</si>
  <si>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</si>
  <si>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</si>
  <si>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</si>
  <si>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</si>
  <si>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</si>
  <si>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</si>
  <si>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</si>
  <si>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</si>
  <si>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</si>
  <si>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</si>
  <si>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</si>
  <si>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</si>
  <si>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</si>
  <si>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</si>
  <si>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</si>
  <si>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</si>
  <si>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</si>
  <si>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</si>
  <si>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</si>
  <si>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</si>
  <si>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</si>
  <si>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</si>
  <si>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</si>
  <si>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</si>
  <si>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</si>
  <si>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</si>
  <si>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</si>
  <si>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</si>
  <si>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</si>
  <si>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</si>
  <si>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</si>
  <si>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</si>
  <si>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</si>
  <si>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</si>
  <si>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</si>
  <si>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</si>
  <si>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</si>
  <si>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</si>
  <si>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</si>
  <si>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</si>
  <si>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</si>
  <si>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</si>
  <si>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</si>
  <si>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</si>
  <si>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</si>
  <si>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</si>
  <si>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</si>
  <si>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</si>
  <si>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</si>
  <si>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</si>
  <si>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</si>
  <si>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</si>
  <si>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</si>
  <si>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</si>
  <si>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</si>
  <si>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</si>
  <si>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</si>
  <si>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</si>
  <si>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</si>
  <si>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</si>
  <si>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</si>
  <si>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</si>
  <si>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</si>
  <si>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</si>
  <si>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</si>
  <si>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</si>
  <si>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</si>
  <si>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</si>
  <si>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</si>
  <si>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</si>
  <si>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</si>
  <si>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</si>
  <si>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</si>
  <si>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</si>
  <si>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</si>
  <si>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</si>
  <si>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</si>
  <si>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</si>
  <si>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</si>
  <si>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</si>
  <si>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</si>
  <si>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</si>
  <si>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</si>
  <si>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</si>
  <si>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</si>
  <si>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</si>
  <si>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</si>
  <si>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</si>
  <si>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</si>
  <si>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</si>
  <si>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</si>
  <si>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</si>
  <si>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</si>
  <si>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</si>
  <si>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</si>
  <si>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</si>
  <si>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</si>
  <si>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</si>
  <si>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</si>
  <si>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</si>
  <si>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</si>
  <si>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</si>
  <si>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</si>
  <si>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</si>
  <si>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</si>
  <si>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</si>
  <si>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</si>
  <si>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</si>
  <si>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</si>
  <si>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</si>
  <si>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</si>
  <si>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</si>
  <si>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</si>
  <si>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</si>
  <si>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</si>
  <si>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</si>
  <si>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</si>
  <si>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</si>
  <si>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</si>
  <si>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</si>
  <si>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</si>
  <si>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</si>
  <si>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</si>
  <si>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</si>
  <si>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</si>
  <si>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</si>
  <si>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</si>
  <si>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</si>
  <si>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</si>
  <si>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</si>
  <si>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</si>
  <si>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</si>
  <si>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</si>
  <si>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</si>
  <si>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</si>
  <si>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</si>
  <si>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</si>
  <si>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</si>
  <si>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</si>
  <si>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</si>
  <si>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</si>
  <si>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</si>
  <si>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</si>
  <si>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</si>
  <si>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</si>
  <si>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</si>
  <si>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</si>
  <si>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</si>
  <si>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</si>
  <si>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</si>
  <si>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</si>
  <si>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</si>
  <si>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</si>
  <si>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</si>
  <si>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</si>
  <si>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</si>
  <si>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</si>
  <si>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</si>
  <si>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</si>
  <si>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</si>
  <si>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</si>
  <si>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</si>
  <si>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</si>
  <si>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</si>
  <si>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</si>
  <si>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</si>
  <si>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</si>
  <si>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</si>
  <si>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</si>
  <si>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</si>
  <si>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</si>
  <si>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</si>
  <si>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</si>
  <si>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</si>
  <si>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</si>
  <si>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</si>
  <si>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</si>
  <si>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</si>
  <si>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</si>
  <si>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</si>
  <si>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</si>
  <si>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</si>
  <si>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</si>
  <si>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</si>
  <si>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</si>
  <si>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</si>
  <si>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</si>
  <si>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</si>
  <si>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</si>
  <si>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</si>
  <si>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</si>
  <si>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</si>
  <si>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</si>
  <si>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</si>
  <si>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</si>
  <si>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</si>
  <si>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</si>
  <si>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</si>
  <si>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</si>
  <si>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</si>
  <si>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</si>
  <si>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</si>
  <si>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</si>
  <si>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</si>
  <si>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</si>
  <si>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</si>
  <si>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</si>
  <si>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</si>
  <si>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</si>
  <si>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</si>
  <si>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</si>
  <si>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</si>
  <si>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</si>
  <si>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</si>
  <si>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</si>
  <si>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</si>
  <si>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</si>
  <si>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</si>
  <si>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</si>
  <si>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</si>
  <si>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</si>
  <si>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</si>
  <si>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</si>
  <si>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</si>
  <si>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</si>
  <si>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</si>
  <si>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</si>
  <si>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</si>
  <si>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</si>
  <si>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</si>
  <si>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</si>
  <si>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</si>
  <si>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</si>
  <si>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</si>
  <si>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</si>
  <si>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</si>
  <si>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</si>
  <si>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</si>
  <si>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</si>
  <si>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</si>
  <si>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</si>
  <si>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</si>
  <si>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</si>
  <si>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</si>
  <si>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</si>
  <si>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</si>
  <si>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</si>
  <si>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</si>
  <si>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</si>
  <si>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</si>
  <si>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</si>
  <si>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</si>
  <si>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</si>
  <si>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</si>
  <si>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</si>
  <si>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</si>
  <si>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</si>
  <si>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</si>
  <si>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</si>
  <si>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</si>
  <si>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</si>
  <si>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</si>
  <si>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</si>
  <si>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</si>
  <si>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</si>
  <si>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</si>
  <si>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</si>
  <si>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</si>
  <si>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</si>
  <si>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</si>
  <si>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</si>
  <si>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</si>
  <si>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</si>
  <si>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</si>
  <si>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</si>
  <si>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</si>
  <si>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</si>
  <si>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</si>
  <si>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</si>
  <si>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</si>
  <si>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</si>
  <si>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</si>
  <si>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</si>
  <si>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</si>
  <si>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</si>
  <si>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</si>
  <si>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</si>
  <si>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</si>
  <si>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</si>
  <si>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</si>
  <si>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</si>
  <si>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</si>
  <si>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</si>
  <si>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</si>
  <si>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</si>
  <si>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</si>
  <si>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</si>
  <si>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</si>
  <si>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</si>
  <si>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</si>
  <si>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</si>
  <si>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</si>
  <si>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</si>
  <si>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</si>
  <si>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</si>
  <si>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</si>
  <si>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</si>
  <si>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</si>
  <si>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</si>
  <si>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</si>
  <si>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</si>
  <si>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</si>
  <si>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</si>
  <si>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</si>
  <si>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</si>
  <si>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</si>
  <si>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</si>
  <si>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</si>
  <si>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</si>
  <si>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</si>
  <si>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</si>
  <si>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</si>
  <si>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</si>
  <si>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</si>
  <si>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</si>
  <si>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</si>
  <si>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</si>
  <si>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</si>
  <si>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</si>
  <si>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</si>
  <si>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</si>
  <si>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</si>
  <si>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</si>
  <si>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</si>
  <si>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</si>
  <si>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</si>
  <si>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</si>
  <si>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</si>
  <si>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</si>
  <si>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</si>
  <si>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</si>
  <si>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</si>
  <si>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</si>
  <si>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</si>
  <si>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</si>
  <si>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</si>
  <si>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</si>
  <si>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</si>
  <si>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</si>
  <si>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</si>
  <si>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</si>
  <si>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</si>
  <si>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</si>
  <si>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</si>
  <si>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</si>
  <si>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</si>
  <si>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</si>
  <si>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</si>
  <si>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</si>
  <si>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</si>
  <si>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</si>
  <si>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</si>
  <si>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</si>
  <si>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</si>
  <si>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</si>
  <si>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</si>
  <si>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</si>
  <si>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</si>
  <si>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</si>
  <si>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</si>
  <si>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</si>
  <si>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</si>
  <si>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</si>
  <si>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</si>
  <si>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</si>
  <si>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</si>
  <si>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</si>
  <si>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</si>
  <si>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</si>
  <si>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</si>
  <si>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</si>
  <si>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</si>
  <si>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</si>
  <si>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</si>
  <si>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</si>
  <si>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</si>
  <si>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</si>
  <si>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</si>
  <si>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</si>
  <si>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</si>
  <si>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</si>
  <si>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</si>
  <si>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</si>
  <si>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</si>
  <si>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</si>
  <si>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</si>
  <si>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</si>
  <si>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</si>
  <si>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</si>
  <si>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</si>
  <si>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</si>
  <si>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</si>
  <si>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</si>
  <si>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</si>
  <si>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</si>
  <si>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</si>
  <si>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</si>
  <si>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</si>
  <si>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</si>
  <si>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</si>
  <si>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</si>
  <si>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</si>
  <si>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</si>
  <si>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</si>
  <si>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</si>
  <si>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</si>
  <si>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</si>
  <si>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</si>
  <si>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</si>
  <si>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</si>
  <si>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</si>
  <si>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</si>
  <si>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</si>
  <si>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</si>
  <si>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</si>
  <si>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</si>
  <si>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</si>
  <si>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</si>
  <si>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</si>
  <si>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</si>
  <si>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</si>
  <si>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</si>
  <si>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</si>
  <si>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</si>
  <si>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</si>
  <si>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</si>
  <si>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</si>
  <si>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</si>
  <si>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</si>
  <si>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</si>
  <si>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</si>
  <si>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</si>
  <si>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</si>
  <si>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</si>
  <si>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</si>
  <si>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</si>
  <si>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</si>
  <si>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</si>
  <si>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</si>
  <si>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</si>
  <si>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</si>
  <si>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</si>
  <si>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</si>
  <si>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</si>
  <si>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</si>
  <si>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</si>
  <si>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</si>
  <si>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</si>
  <si>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</si>
  <si>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</si>
  <si>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</si>
  <si>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</si>
  <si>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</si>
  <si>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</si>
  <si>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</si>
  <si>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</si>
  <si>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</si>
  <si>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</si>
  <si>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</si>
  <si>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</si>
  <si>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</si>
  <si>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</si>
  <si>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</si>
  <si>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</si>
  <si>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</si>
  <si>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</si>
  <si>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</si>
  <si>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</si>
  <si>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</si>
  <si>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</si>
  <si>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</si>
  <si>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</si>
  <si>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</si>
  <si>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</si>
  <si>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</si>
  <si>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</si>
  <si>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</si>
  <si>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</si>
  <si>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</si>
  <si>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</si>
  <si>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</si>
  <si>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</si>
  <si>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</si>
  <si>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</si>
  <si>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</si>
  <si>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</si>
  <si>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</si>
  <si>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</si>
  <si>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</si>
  <si>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</si>
  <si>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</si>
  <si>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</si>
  <si>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</si>
  <si>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</si>
  <si>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</si>
  <si>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</si>
  <si>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</si>
  <si>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</si>
  <si>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</si>
  <si>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</si>
  <si>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</si>
  <si>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</si>
  <si>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</si>
  <si>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</si>
  <si>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</si>
  <si>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</si>
  <si>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</si>
  <si>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</si>
  <si>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</si>
  <si>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</si>
  <si>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</si>
  <si>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</si>
  <si>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</si>
  <si>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</si>
  <si>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</si>
  <si>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</si>
  <si>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</si>
  <si>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</si>
  <si>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</si>
  <si>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</si>
  <si>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</si>
  <si>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</si>
  <si>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</si>
  <si>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</si>
  <si>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</si>
  <si>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</si>
  <si>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</si>
  <si>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</si>
  <si>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</si>
  <si>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</si>
  <si>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</si>
  <si>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</si>
  <si>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</si>
  <si>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</si>
  <si>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</si>
  <si>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</si>
  <si>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</si>
  <si>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</si>
  <si>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</si>
  <si>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</si>
  <si>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</si>
  <si>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</si>
  <si>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</si>
  <si>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</si>
  <si>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</si>
  <si>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</si>
  <si>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</si>
  <si>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</si>
  <si>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</si>
  <si>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</si>
  <si>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</si>
  <si>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</si>
  <si>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</si>
  <si>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</si>
  <si>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</si>
  <si>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</si>
  <si>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</si>
  <si>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</si>
  <si>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</si>
  <si>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</si>
  <si>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</si>
  <si>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</si>
  <si>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</si>
  <si>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</si>
  <si>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</si>
  <si>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</si>
  <si>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</si>
  <si>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</si>
  <si>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</si>
  <si>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</si>
  <si>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</si>
  <si>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</si>
  <si>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</si>
  <si>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</si>
  <si>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</si>
  <si>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</si>
  <si>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</si>
  <si>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</si>
  <si>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</si>
  <si>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</si>
  <si>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</si>
  <si>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</si>
  <si>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</si>
  <si>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</si>
  <si>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</si>
  <si>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</si>
  <si>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</si>
  <si>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</si>
  <si>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</si>
  <si>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</si>
  <si>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</si>
  <si>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</si>
  <si>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</si>
  <si>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</si>
  <si>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</si>
  <si>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</si>
  <si>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</si>
  <si>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</si>
  <si>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</si>
  <si>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</si>
  <si>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</si>
  <si>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</si>
  <si>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</si>
  <si>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</si>
  <si>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</si>
  <si>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</si>
  <si>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</si>
  <si>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</si>
  <si>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</si>
  <si>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</si>
  <si>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</si>
  <si>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</si>
  <si>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</si>
  <si>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</si>
  <si>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</si>
  <si>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</si>
  <si>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</si>
  <si>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</si>
  <si>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</si>
  <si>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</si>
  <si>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</si>
  <si>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</si>
  <si>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</si>
  <si>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</si>
  <si>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</si>
  <si>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</si>
  <si>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</si>
  <si>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</si>
  <si>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</si>
  <si>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</si>
  <si>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</si>
  <si>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</si>
  <si>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</si>
  <si>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</si>
  <si>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</si>
  <si>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</si>
  <si>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</si>
  <si>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</si>
  <si>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</si>
  <si>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</si>
  <si>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</si>
  <si>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</si>
  <si>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</si>
  <si>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</si>
  <si>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</si>
  <si>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</si>
  <si>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</si>
  <si>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</si>
  <si>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</si>
  <si>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</si>
  <si>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</si>
  <si>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</si>
  <si>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</si>
  <si>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</si>
  <si>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</si>
  <si>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</si>
  <si>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</si>
  <si>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</si>
  <si>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</si>
  <si>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</si>
  <si>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</si>
  <si>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</si>
  <si>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</si>
  <si>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</si>
  <si>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</si>
  <si>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</si>
  <si>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</si>
  <si>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</si>
  <si>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</si>
  <si>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</si>
  <si>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</si>
  <si>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</si>
  <si>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</si>
  <si>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</si>
  <si>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</si>
  <si>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</si>
  <si>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</si>
  <si>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</si>
  <si>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</si>
  <si>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</si>
  <si>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</si>
  <si>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</si>
  <si>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</si>
  <si>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</si>
  <si>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</si>
  <si>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</si>
  <si>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</si>
  <si>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</si>
  <si>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</si>
  <si>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</si>
  <si>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</si>
  <si>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</si>
  <si>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</si>
  <si>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</si>
  <si>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</si>
  <si>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</si>
  <si>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</si>
  <si>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</si>
  <si>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</si>
  <si>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</si>
  <si>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</si>
  <si>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</si>
  <si>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</si>
  <si>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</si>
  <si>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</si>
  <si>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</si>
  <si>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</si>
  <si>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</si>
  <si>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</si>
  <si>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</si>
  <si>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</si>
  <si>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</si>
  <si>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</si>
  <si>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</si>
  <si>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</si>
  <si>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</si>
  <si>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</si>
  <si>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</si>
  <si>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</si>
  <si>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</si>
  <si>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</si>
  <si>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</si>
  <si>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</si>
  <si>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</si>
  <si>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</si>
  <si>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</si>
  <si>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</si>
  <si>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</si>
  <si>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</si>
  <si>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</si>
  <si>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</si>
  <si>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</si>
  <si>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</si>
  <si>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</si>
  <si>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</si>
  <si>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</si>
  <si>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</si>
  <si>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</si>
  <si>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</si>
  <si>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</si>
  <si>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</si>
  <si>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</si>
  <si>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</si>
  <si>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</si>
  <si>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</si>
  <si>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</si>
  <si>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</si>
  <si>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</si>
  <si>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</si>
  <si>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</si>
  <si>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</si>
  <si>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</si>
  <si>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</si>
  <si>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</si>
  <si>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</si>
  <si>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</si>
  <si>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</si>
  <si>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</si>
  <si>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</si>
  <si>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</si>
  <si>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</si>
  <si>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</si>
  <si>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</si>
  <si>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</si>
  <si>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</si>
  <si>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</si>
  <si>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</si>
  <si>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</si>
  <si>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</si>
  <si>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</si>
  <si>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</si>
  <si>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</si>
  <si>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</si>
  <si>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</si>
  <si>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</si>
  <si>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</si>
  <si>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</si>
  <si>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</si>
  <si>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</si>
  <si>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</si>
  <si>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</si>
  <si>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</si>
  <si>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</si>
  <si>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</si>
  <si>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</si>
  <si>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</si>
  <si>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</si>
  <si>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</si>
  <si>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</si>
  <si>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</si>
  <si>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</si>
  <si>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</si>
  <si>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</si>
  <si>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</si>
  <si>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</si>
  <si>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</si>
  <si>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</si>
  <si>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</si>
  <si>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</si>
  <si>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</si>
  <si>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</si>
  <si>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</si>
  <si>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</si>
  <si>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</si>
  <si>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</si>
  <si>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</si>
  <si>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</si>
  <si>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</si>
  <si>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</si>
  <si>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</si>
  <si>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</si>
  <si>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</si>
  <si>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</si>
  <si>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</si>
  <si>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</si>
  <si>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</si>
  <si>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</si>
  <si>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</si>
  <si>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</si>
  <si>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</si>
  <si>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</si>
  <si>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</si>
  <si>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</si>
  <si>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</si>
  <si>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</si>
  <si>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</si>
  <si>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</si>
  <si>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</si>
  <si>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</si>
  <si>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</si>
  <si>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</si>
  <si>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</si>
  <si>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</si>
  <si>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</si>
  <si>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</si>
  <si>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</si>
  <si>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</si>
  <si>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</si>
  <si>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</si>
  <si>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</si>
  <si>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</si>
  <si>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</si>
  <si>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</si>
  <si>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</si>
  <si>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</si>
  <si>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</si>
  <si>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</si>
  <si>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</si>
  <si>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</si>
  <si>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</si>
  <si>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</si>
  <si>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</si>
  <si>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</si>
  <si>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</si>
  <si>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</si>
  <si>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</si>
  <si>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</si>
  <si>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</si>
  <si>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</si>
  <si>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</si>
  <si>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</si>
  <si>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</si>
  <si>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</si>
  <si>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</si>
  <si>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</si>
  <si>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</si>
  <si>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</si>
  <si>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</si>
  <si>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</si>
  <si>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</si>
  <si>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</si>
  <si>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</si>
  <si>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</si>
  <si>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</si>
  <si>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</si>
  <si>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</si>
  <si>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</si>
  <si>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</si>
  <si>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</si>
  <si>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</si>
  <si>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</si>
  <si>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</si>
  <si>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</si>
  <si>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</si>
  <si>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</si>
  <si>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</si>
  <si>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</si>
  <si>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</si>
  <si>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</si>
  <si>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</si>
  <si>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</si>
  <si>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</si>
  <si>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</si>
  <si>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</si>
  <si>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</si>
  <si>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</si>
  <si>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</si>
  <si>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</si>
  <si>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</si>
  <si>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</si>
  <si>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</si>
  <si>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</si>
  <si>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</si>
  <si>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</si>
  <si>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</si>
  <si>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</si>
  <si>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</si>
  <si>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</si>
  <si>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</si>
  <si>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</si>
  <si>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</si>
  <si>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</si>
  <si>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</si>
  <si>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</si>
  <si>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</si>
  <si>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</si>
  <si>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</si>
  <si>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</si>
  <si>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</si>
  <si>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</si>
  <si>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</si>
  <si>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</si>
  <si>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</si>
  <si>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</si>
  <si>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</si>
  <si>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</si>
  <si>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</si>
  <si>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</si>
  <si>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</si>
  <si>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</si>
  <si>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</si>
  <si>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</si>
  <si>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</si>
  <si>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</si>
  <si>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</si>
  <si>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</si>
  <si>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</si>
  <si>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</si>
  <si>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</si>
  <si>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</si>
  <si>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</si>
  <si>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</si>
  <si>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</si>
  <si>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</si>
  <si>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</si>
  <si>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</si>
  <si>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</si>
  <si>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</si>
  <si>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</si>
  <si>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</si>
  <si>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</si>
  <si>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</si>
  <si>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</si>
  <si>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</si>
  <si>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</si>
  <si>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</si>
  <si>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</si>
  <si>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</si>
  <si>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</si>
  <si>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</si>
  <si>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</si>
  <si>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</si>
  <si>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</si>
  <si>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</si>
  <si>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</si>
  <si>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</si>
  <si>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</si>
  <si>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</si>
  <si>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</si>
  <si>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</si>
  <si>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</si>
  <si>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</si>
  <si>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</si>
  <si>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</si>
  <si>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</si>
  <si>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</si>
  <si>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</si>
  <si>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</si>
  <si>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</si>
  <si>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</si>
  <si>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</si>
  <si>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</si>
  <si>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</si>
  <si>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</si>
  <si>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</si>
  <si>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</si>
  <si>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</si>
  <si>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</si>
  <si>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</si>
  <si>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</si>
  <si>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</si>
  <si>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</si>
  <si>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</si>
  <si>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</si>
  <si>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</si>
  <si>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</si>
  <si>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</si>
  <si>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</si>
  <si>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</si>
  <si>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</si>
  <si>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</si>
  <si>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</si>
  <si>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</si>
  <si>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</si>
  <si>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</si>
  <si>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</si>
  <si>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</si>
  <si>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</si>
  <si>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</si>
  <si>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</si>
  <si>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</si>
  <si>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</si>
  <si>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</si>
  <si>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</si>
  <si>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</si>
  <si>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</si>
  <si>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</si>
  <si>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</si>
  <si>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</si>
  <si>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</si>
  <si>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</si>
  <si>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</si>
  <si>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</si>
  <si>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</si>
  <si>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</si>
  <si>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</si>
  <si>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</si>
  <si>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</si>
  <si>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</si>
  <si>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</si>
  <si>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</si>
  <si>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</si>
  <si>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</si>
  <si>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</si>
  <si>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</si>
  <si>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</si>
  <si>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</si>
  <si>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</si>
  <si>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</si>
  <si>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</si>
  <si>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</si>
  <si>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</si>
  <si>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</si>
  <si>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</si>
  <si>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</si>
  <si>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</si>
  <si>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</si>
  <si>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</si>
  <si>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</si>
  <si>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</si>
  <si>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</si>
  <si>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</si>
  <si>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</si>
  <si>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</si>
  <si>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</si>
  <si>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</si>
  <si>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</si>
  <si>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</si>
  <si>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</si>
  <si>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</si>
  <si>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</si>
  <si>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</si>
  <si>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</si>
  <si>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</si>
  <si>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</si>
  <si>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</si>
  <si>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</si>
  <si>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</si>
  <si>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</si>
  <si>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</si>
  <si>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</si>
  <si>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</si>
  <si>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</si>
  <si>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</si>
  <si>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</si>
  <si>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</si>
  <si>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</si>
  <si>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</si>
  <si>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</si>
  <si>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</si>
  <si>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</si>
  <si>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</si>
  <si>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</si>
  <si>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</si>
  <si>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</si>
  <si>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</si>
  <si>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</si>
  <si>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</si>
  <si>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</si>
  <si>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</si>
  <si>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</si>
  <si>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</si>
  <si>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</si>
  <si>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</si>
  <si>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</si>
  <si>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</si>
  <si>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</si>
  <si>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</si>
  <si>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</si>
  <si>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</si>
  <si>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</si>
  <si>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</si>
  <si>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</si>
  <si>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</si>
  <si>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</si>
  <si>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</si>
  <si>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</si>
  <si>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</si>
  <si>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</si>
  <si>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</si>
  <si>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</si>
  <si>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</si>
  <si>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</si>
  <si>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</si>
  <si>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</si>
  <si>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</si>
  <si>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</si>
  <si>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</si>
  <si>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</si>
  <si>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</si>
  <si>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</si>
  <si>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</si>
  <si>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</si>
  <si>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</si>
  <si>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</si>
  <si>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</si>
  <si>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</si>
  <si>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</si>
  <si>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</si>
  <si>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</si>
  <si>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</si>
  <si>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</si>
  <si>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</si>
  <si>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</si>
  <si>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</si>
  <si>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</si>
  <si>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</si>
  <si>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</si>
  <si>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</si>
  <si>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</si>
  <si>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</si>
  <si>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</si>
  <si>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</si>
  <si>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</si>
  <si>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</si>
  <si>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</si>
  <si>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</si>
  <si>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</si>
  <si>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</si>
  <si>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</si>
  <si>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</si>
  <si>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</si>
  <si>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</si>
  <si>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</si>
  <si>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</si>
  <si>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</si>
  <si>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</si>
  <si>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</si>
  <si>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</si>
  <si>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</si>
  <si>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</si>
  <si>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</si>
  <si>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</si>
  <si>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</si>
  <si>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</si>
  <si>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</si>
  <si>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</si>
  <si>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</si>
  <si>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</si>
  <si>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</si>
  <si>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</si>
  <si>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</si>
  <si>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</si>
  <si>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</si>
  <si>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</si>
  <si>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</si>
  <si>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</si>
  <si>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</si>
  <si>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</si>
  <si>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</si>
  <si>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</si>
  <si>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</si>
  <si>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</si>
  <si>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</si>
  <si>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</si>
  <si>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</si>
  <si>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</si>
  <si>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</si>
  <si>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</si>
  <si>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</si>
  <si>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</si>
  <si>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</si>
  <si>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</si>
  <si>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</si>
  <si>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</si>
  <si>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</si>
  <si>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</si>
  <si>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</si>
  <si>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</si>
  <si>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</si>
  <si>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</si>
  <si>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</si>
  <si>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</si>
  <si>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</si>
  <si>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</si>
  <si>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</si>
  <si>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</si>
  <si>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</si>
  <si>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</si>
  <si>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</si>
  <si>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</si>
  <si>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</si>
  <si>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</si>
  <si>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</si>
  <si>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</si>
  <si>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</si>
  <si>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</si>
  <si>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</si>
  <si>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</si>
  <si>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</si>
  <si>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</si>
  <si>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</si>
  <si>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</si>
  <si>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</si>
  <si>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</si>
  <si>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</si>
  <si>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</si>
  <si>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</si>
  <si>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</si>
  <si>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</si>
  <si>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</si>
  <si>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</si>
  <si>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</si>
  <si>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</si>
  <si>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</si>
  <si>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</si>
  <si>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</si>
  <si>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</si>
  <si>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</si>
  <si>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</si>
  <si>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</si>
  <si>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</si>
  <si>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</si>
  <si>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</si>
  <si>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</si>
  <si>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</si>
  <si>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</si>
  <si>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</si>
  <si>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</si>
  <si>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</si>
  <si>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</si>
  <si>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</si>
  <si>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</si>
  <si>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</si>
  <si>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</si>
  <si>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</si>
  <si>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</si>
  <si>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</si>
  <si>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</si>
  <si>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</si>
  <si>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</si>
  <si>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</si>
  <si>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</si>
  <si>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</si>
  <si>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</si>
  <si>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</si>
  <si>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</si>
  <si>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</si>
  <si>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</si>
  <si>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</si>
  <si>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</si>
  <si>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</si>
  <si>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</si>
  <si>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</si>
  <si>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</si>
  <si>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</si>
  <si>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</si>
  <si>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</si>
  <si>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</si>
  <si>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</si>
  <si>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</si>
  <si>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</si>
  <si>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</si>
  <si>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</si>
  <si>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</si>
  <si>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</si>
  <si>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</si>
  <si>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</si>
  <si>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</si>
  <si>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</si>
  <si>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</si>
  <si>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</si>
  <si>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</si>
  <si>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</si>
  <si>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</si>
  <si>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</si>
  <si>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</si>
  <si>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</si>
  <si>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</si>
  <si>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</si>
  <si>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</si>
  <si>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</si>
  <si>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</si>
  <si>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</si>
  <si>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</si>
  <si>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</si>
  <si>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</si>
  <si>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</si>
  <si>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</si>
  <si>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</si>
  <si>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</si>
  <si>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</si>
  <si>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</si>
  <si>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</si>
  <si>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</si>
  <si>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</si>
  <si>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</si>
  <si>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</si>
  <si>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</si>
  <si>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</si>
  <si>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</si>
  <si>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</si>
  <si>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</si>
  <si>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</si>
  <si>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</si>
  <si>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</si>
  <si>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</si>
  <si>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</si>
  <si>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</si>
  <si>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</si>
  <si>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</si>
  <si>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</si>
  <si>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</si>
  <si>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</si>
  <si>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</si>
  <si>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</si>
  <si>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</si>
  <si>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</si>
  <si>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</si>
  <si>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</si>
  <si>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</si>
  <si>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</si>
  <si>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</si>
  <si>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</si>
  <si>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</si>
  <si>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</si>
  <si>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</si>
  <si>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</si>
  <si>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</si>
  <si>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</si>
  <si>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</si>
  <si>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</si>
  <si>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</si>
  <si>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</si>
  <si>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</si>
  <si>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</si>
  <si>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</si>
  <si>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</si>
  <si>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</si>
  <si>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</si>
  <si>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</si>
  <si>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</si>
  <si>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</si>
  <si>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</si>
  <si>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</si>
  <si>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</si>
  <si>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</si>
  <si>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</si>
  <si>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</si>
  <si>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</si>
  <si>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</si>
  <si>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</si>
  <si>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</si>
  <si>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</si>
  <si>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</si>
  <si>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</si>
  <si>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</si>
  <si>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</si>
  <si>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</si>
  <si>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</si>
  <si>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</si>
  <si>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</si>
  <si>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</si>
  <si>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</si>
  <si>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</si>
  <si>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</si>
  <si>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</si>
  <si>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</si>
  <si>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</si>
  <si>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</si>
  <si>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</si>
  <si>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</si>
  <si>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</si>
  <si>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</si>
  <si>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</si>
  <si>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</si>
  <si>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</si>
  <si>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</si>
  <si>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</si>
  <si>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</si>
  <si>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</si>
  <si>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</si>
  <si>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</si>
  <si>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</si>
  <si>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</si>
  <si>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</si>
  <si>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</si>
  <si>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</si>
  <si>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</si>
  <si>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</si>
  <si>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</si>
  <si>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</si>
  <si>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</si>
  <si>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</si>
  <si>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</si>
  <si>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</si>
  <si>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</si>
  <si>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</si>
  <si>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</si>
  <si>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</si>
  <si>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</si>
  <si>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</si>
  <si>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</si>
  <si>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</si>
  <si>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</si>
  <si>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</si>
  <si>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</si>
  <si>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</si>
  <si>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</si>
  <si>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</si>
  <si>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</si>
  <si>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</si>
  <si>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</si>
  <si>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</si>
  <si>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</si>
  <si>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</si>
  <si>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</si>
  <si>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</si>
  <si>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</si>
  <si>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</si>
  <si>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</si>
  <si>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</si>
  <si>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</si>
  <si>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</si>
  <si>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</si>
  <si>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</si>
  <si>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</si>
  <si>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</si>
  <si>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</si>
  <si>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</si>
  <si>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</si>
  <si>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</si>
  <si>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</si>
  <si>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</si>
  <si>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</si>
  <si>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</si>
  <si>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</si>
  <si>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</si>
  <si>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</si>
  <si>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</si>
  <si>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</si>
  <si>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</si>
  <si>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</si>
  <si>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</si>
  <si>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</si>
  <si>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</si>
  <si>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</si>
  <si>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</si>
  <si>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</si>
  <si>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</si>
  <si>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</si>
  <si>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</si>
  <si>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</si>
  <si>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</si>
  <si>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</si>
  <si>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</si>
  <si>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</si>
  <si>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</si>
  <si>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</si>
  <si>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</si>
  <si>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</si>
  <si>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</si>
  <si>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</si>
  <si>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</si>
  <si>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</si>
  <si>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</si>
  <si>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</si>
  <si>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</si>
  <si>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</si>
  <si>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</si>
  <si>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</si>
  <si>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</si>
  <si>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</si>
  <si>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</si>
  <si>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</si>
  <si>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</si>
  <si>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</si>
  <si>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</si>
  <si>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</si>
  <si>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</si>
  <si>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</si>
  <si>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</si>
  <si>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</si>
  <si>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</si>
  <si>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</si>
  <si>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</si>
  <si>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</si>
  <si>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</si>
  <si>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</si>
  <si>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</si>
  <si>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</si>
  <si>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</si>
  <si>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</si>
  <si>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</si>
  <si>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</si>
  <si>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</si>
  <si>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</si>
  <si>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</si>
  <si>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</si>
  <si>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</si>
  <si>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</si>
  <si>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</si>
  <si>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</si>
  <si>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</si>
  <si>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</si>
  <si>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</si>
  <si>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</si>
  <si>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</si>
  <si>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</si>
  <si>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</si>
  <si>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</si>
  <si>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</si>
  <si>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</si>
  <si>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</si>
  <si>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</si>
  <si>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</si>
  <si>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</si>
  <si>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</si>
  <si>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</si>
  <si>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</si>
  <si>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</si>
  <si>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</si>
  <si>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</si>
  <si>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</si>
  <si>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</si>
  <si>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</si>
  <si>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</si>
  <si>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</si>
  <si>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</si>
  <si>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</si>
  <si>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</si>
  <si>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</si>
  <si>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</si>
  <si>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</si>
  <si>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</si>
  <si>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</si>
  <si>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</si>
  <si>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</si>
  <si>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</si>
  <si>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</si>
  <si>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</si>
  <si>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</si>
  <si>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</si>
  <si>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</si>
  <si>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</si>
  <si>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</si>
  <si>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</si>
  <si>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</si>
  <si>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</si>
  <si>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</si>
  <si>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</si>
  <si>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</si>
  <si>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</si>
  <si>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</si>
  <si>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</si>
  <si>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</si>
  <si>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</si>
  <si>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</si>
  <si>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</si>
  <si>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</si>
  <si>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</si>
  <si>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</si>
  <si>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</si>
  <si>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</si>
  <si>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</si>
  <si>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</si>
  <si>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</si>
  <si>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</si>
  <si>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</si>
  <si>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</si>
  <si>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</si>
  <si>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</si>
  <si>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</si>
  <si>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</si>
  <si>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</si>
  <si>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</si>
  <si>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</si>
  <si>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</si>
  <si>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</si>
  <si>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</si>
  <si>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</si>
  <si>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</si>
  <si>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</si>
  <si>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</si>
  <si>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</si>
  <si>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</si>
  <si>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</si>
  <si>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</si>
  <si>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</si>
  <si>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</si>
  <si>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</si>
  <si>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</si>
  <si>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</si>
  <si>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</si>
  <si>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</si>
  <si>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</si>
  <si>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</si>
  <si>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</si>
  <si>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</si>
  <si>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</si>
  <si>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</si>
  <si>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</si>
  <si>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</si>
  <si>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</si>
  <si>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</si>
  <si>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</si>
  <si>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</si>
  <si>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</si>
  <si>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</si>
  <si>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</si>
  <si>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</si>
  <si>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</si>
  <si>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</si>
  <si>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</si>
  <si>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</si>
  <si>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</si>
  <si>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</si>
  <si>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</si>
  <si>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</si>
  <si>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</si>
  <si>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</si>
  <si>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</si>
  <si>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</si>
  <si>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</si>
  <si>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</si>
  <si>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</si>
  <si>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</si>
  <si>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</si>
  <si>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</si>
  <si>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</si>
  <si>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</si>
  <si>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</si>
  <si>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</si>
  <si>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</si>
  <si>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</si>
  <si>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</si>
  <si>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</si>
  <si>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</si>
  <si>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</si>
  <si>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</si>
  <si>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</si>
  <si>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</si>
  <si>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</si>
  <si>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</si>
  <si>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</si>
  <si>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</si>
  <si>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</si>
  <si>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</si>
  <si>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</si>
  <si>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</si>
  <si>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</si>
  <si>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</si>
  <si>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</si>
  <si>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</si>
  <si>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</si>
  <si>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</si>
  <si>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</si>
  <si>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</si>
  <si>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</si>
  <si>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</si>
  <si>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</si>
  <si>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</si>
  <si>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</si>
  <si>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</si>
  <si>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</si>
  <si>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</si>
  <si>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</si>
  <si>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</si>
  <si>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</si>
  <si>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</si>
  <si>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</si>
  <si>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</si>
  <si>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</si>
  <si>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</si>
  <si>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</si>
  <si>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</si>
  <si>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</si>
  <si>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</si>
  <si>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</si>
  <si>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</si>
  <si>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</si>
  <si>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</si>
  <si>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</si>
  <si>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</si>
  <si>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</si>
  <si>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</si>
  <si>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</si>
  <si>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</si>
  <si>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</si>
  <si>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</si>
  <si>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</si>
  <si>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</si>
  <si>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</si>
  <si>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</si>
  <si>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</si>
  <si>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</si>
  <si>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</si>
  <si>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</si>
  <si>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</si>
  <si>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</si>
  <si>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</si>
  <si>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</si>
  <si>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</si>
  <si>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</si>
  <si>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</si>
  <si>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</si>
  <si>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</si>
  <si>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</si>
  <si>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</si>
  <si>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</si>
  <si>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</si>
  <si>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</si>
  <si>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</si>
  <si>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</si>
  <si>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</si>
  <si>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</si>
  <si>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</si>
  <si>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</si>
  <si>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</si>
  <si>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</si>
  <si>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</si>
  <si>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</si>
  <si>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</si>
  <si>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</si>
  <si>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</si>
  <si>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</si>
  <si>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</si>
  <si>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</si>
  <si>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</si>
  <si>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</si>
  <si>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</si>
  <si>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</si>
  <si>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</si>
  <si>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</si>
  <si>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</si>
  <si>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</si>
  <si>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</si>
  <si>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</si>
  <si>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</si>
  <si>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</si>
  <si>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</si>
  <si>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</si>
  <si>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</si>
  <si>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</si>
  <si>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</si>
  <si>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</si>
  <si>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</si>
  <si>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</si>
  <si>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</si>
  <si>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</si>
  <si>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</si>
  <si>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</si>
  <si>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</si>
  <si>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</si>
  <si>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</si>
  <si>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</si>
  <si>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</si>
  <si>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</si>
  <si>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</si>
  <si>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</si>
  <si>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</si>
  <si>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</si>
  <si>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</si>
  <si>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</si>
  <si>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</si>
  <si>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</si>
  <si>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</si>
  <si>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</si>
  <si>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</si>
  <si>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</si>
  <si>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</si>
  <si>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</si>
  <si>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</si>
  <si>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</si>
  <si>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</si>
  <si>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</si>
  <si>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</si>
  <si>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</si>
  <si>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</si>
  <si>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</si>
  <si>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</si>
  <si>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</si>
  <si>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</si>
  <si>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</si>
  <si>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</si>
  <si>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</si>
  <si>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</si>
  <si>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</si>
  <si>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</si>
  <si>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</si>
  <si>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</si>
  <si>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</si>
  <si>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</si>
  <si>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</si>
  <si>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</si>
  <si>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</si>
  <si>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</si>
  <si>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</si>
  <si>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</si>
  <si>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</si>
  <si>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</si>
  <si>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</si>
  <si>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</si>
  <si>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</si>
  <si>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</si>
  <si>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</si>
  <si>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</si>
  <si>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</si>
  <si>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</si>
  <si>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</si>
  <si>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</si>
  <si>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</si>
  <si>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</si>
  <si>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</si>
  <si>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</si>
  <si>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</si>
  <si>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</si>
  <si>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</si>
  <si>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</si>
  <si>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</si>
  <si>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</si>
  <si>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</si>
  <si>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</si>
  <si>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</si>
  <si>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</si>
  <si>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</si>
  <si>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</si>
  <si>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</si>
  <si>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</si>
  <si>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</si>
  <si>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</si>
  <si>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</si>
  <si>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</si>
  <si>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</si>
  <si>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</si>
  <si>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</si>
  <si>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</si>
  <si>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</si>
  <si>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</si>
  <si>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</si>
  <si>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</si>
  <si>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</si>
  <si>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</si>
  <si>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</si>
  <si>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</si>
  <si>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</si>
  <si>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</si>
  <si>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</si>
  <si>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</si>
  <si>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</si>
  <si>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</si>
  <si>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</si>
  <si>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</si>
  <si>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</si>
  <si>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</si>
  <si>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</si>
  <si>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</si>
  <si>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</si>
  <si>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</si>
  <si>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</si>
  <si>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</si>
  <si>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</si>
  <si>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</si>
  <si>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</si>
  <si>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</si>
  <si>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</si>
  <si>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</si>
  <si>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</si>
  <si>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</si>
  <si>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</si>
  <si>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</si>
  <si>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</si>
  <si>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</si>
  <si>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</si>
  <si>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</si>
  <si>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</si>
  <si>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</si>
  <si>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</si>
  <si>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</si>
  <si>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</si>
  <si>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</si>
  <si>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</si>
  <si>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</si>
  <si>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</si>
  <si>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</si>
  <si>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</si>
  <si>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</si>
  <si>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</si>
  <si>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</si>
  <si>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</si>
  <si>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</si>
  <si>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</si>
  <si>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</si>
  <si>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</si>
  <si>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</si>
  <si>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</si>
  <si>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</si>
  <si>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</si>
  <si>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</si>
  <si>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</si>
  <si>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</si>
  <si>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</si>
  <si>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</si>
  <si>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</si>
  <si>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</si>
  <si>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</si>
  <si>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</si>
  <si>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</si>
  <si>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</si>
  <si>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</si>
  <si>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</si>
  <si>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</si>
  <si>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</si>
  <si>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</si>
  <si>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</si>
  <si>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</si>
  <si>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</si>
  <si>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</si>
  <si>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</si>
  <si>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</si>
  <si>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</si>
  <si>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</si>
  <si>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</si>
  <si>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</si>
  <si>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</si>
  <si>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</si>
  <si>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</si>
  <si>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</si>
  <si>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</si>
  <si>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</si>
  <si>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</si>
  <si>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</si>
  <si>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</si>
  <si>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</si>
  <si>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</si>
  <si>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</si>
  <si>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</si>
  <si>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</si>
  <si>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</si>
  <si>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</si>
  <si>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</si>
  <si>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</si>
  <si>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</si>
  <si>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</si>
  <si>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</si>
  <si>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</si>
  <si>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</si>
  <si>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</si>
  <si>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</si>
  <si>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</si>
  <si>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</si>
  <si>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</si>
  <si>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</si>
  <si>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</si>
  <si>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</si>
  <si>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</si>
  <si>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</si>
  <si>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</si>
  <si>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</si>
  <si>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</si>
  <si>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</si>
  <si>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</si>
  <si>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</si>
  <si>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</si>
  <si>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</si>
  <si>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</si>
  <si>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</si>
  <si>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</si>
  <si>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</si>
  <si>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</si>
  <si>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</si>
  <si>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</si>
  <si>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</si>
  <si>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</si>
  <si>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</si>
  <si>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</si>
  <si>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</si>
  <si>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</si>
  <si>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</si>
  <si>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</si>
  <si>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</si>
  <si>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</si>
  <si>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</si>
  <si>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</si>
  <si>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</si>
  <si>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</si>
  <si>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</si>
  <si>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</si>
  <si>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</si>
  <si>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</si>
  <si>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</si>
  <si>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</si>
  <si>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</si>
  <si>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</si>
  <si>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</si>
  <si>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</si>
  <si>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</si>
  <si>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</si>
  <si>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</si>
  <si>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</si>
  <si>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</si>
  <si>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</si>
  <si>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</si>
  <si>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</si>
  <si>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</si>
  <si>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</si>
  <si>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</si>
  <si>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</si>
  <si>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</si>
  <si>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</si>
  <si>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</si>
  <si>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</si>
  <si>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</si>
  <si>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</si>
  <si>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</si>
  <si>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</si>
  <si>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</si>
  <si>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</si>
  <si>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</si>
  <si>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</si>
  <si>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</si>
  <si>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</si>
  <si>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</si>
  <si>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</si>
  <si>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</si>
  <si>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</si>
  <si>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</si>
  <si>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</si>
  <si>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</si>
  <si>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</si>
  <si>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</si>
  <si>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</si>
  <si>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</si>
  <si>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</si>
  <si>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</si>
  <si>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</si>
  <si>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</si>
  <si>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</si>
  <si>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</si>
  <si>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</si>
  <si>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</si>
  <si>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</si>
  <si>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</si>
  <si>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</si>
  <si>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</si>
  <si>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</si>
  <si>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</si>
  <si>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</si>
  <si>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</si>
  <si>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</si>
  <si>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</si>
  <si>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</si>
  <si>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</si>
  <si>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</si>
  <si>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</si>
  <si>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</si>
  <si>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</si>
  <si>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</si>
  <si>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</si>
  <si>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</si>
  <si>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</si>
  <si>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</si>
  <si>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</si>
  <si>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</si>
  <si>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</si>
  <si>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</si>
  <si>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</si>
  <si>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</si>
  <si>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</si>
  <si>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</si>
  <si>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</si>
  <si>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</si>
  <si>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</si>
  <si>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</si>
  <si>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</si>
  <si>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</si>
  <si>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</si>
  <si>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</si>
  <si>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</si>
  <si>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</si>
  <si>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</si>
  <si>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</si>
  <si>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</si>
  <si>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</si>
  <si>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</si>
  <si>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</si>
  <si>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</si>
  <si>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</si>
  <si>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</si>
  <si>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</si>
  <si>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</si>
  <si>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</si>
  <si>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</si>
  <si>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</si>
  <si>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</si>
  <si>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</si>
  <si>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</si>
  <si>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</si>
  <si>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</si>
  <si>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</si>
  <si>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</si>
  <si>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</si>
  <si>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</si>
  <si>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</si>
  <si>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</si>
  <si>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</si>
  <si>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</si>
  <si>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</si>
  <si>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</si>
  <si>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</si>
  <si>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</si>
  <si>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</si>
  <si>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</si>
  <si>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</si>
  <si>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</si>
  <si>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</si>
  <si>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</si>
  <si>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</si>
  <si>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</si>
  <si>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</si>
  <si>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</si>
  <si>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</si>
  <si>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</si>
  <si>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</si>
  <si>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</si>
  <si>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</si>
  <si>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</si>
  <si>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</si>
  <si>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</si>
  <si>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</si>
  <si>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</si>
  <si>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</si>
  <si>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</si>
  <si>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</si>
  <si>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</si>
  <si>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</si>
  <si>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</si>
  <si>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</si>
  <si>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</si>
  <si>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</si>
  <si>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</si>
  <si>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</si>
  <si>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</si>
  <si>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</si>
  <si>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</si>
  <si>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</si>
  <si>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</si>
  <si>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</si>
  <si>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</si>
  <si>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</si>
  <si>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</si>
  <si>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</si>
  <si>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</si>
  <si>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</si>
  <si>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</si>
  <si>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</si>
  <si>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</si>
  <si>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</si>
  <si>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</si>
  <si>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</si>
  <si>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</si>
  <si>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</si>
  <si>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</si>
  <si>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</si>
  <si>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</si>
  <si>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</si>
  <si>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</si>
  <si>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</si>
  <si>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</si>
  <si>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</si>
  <si>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</si>
  <si>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</si>
  <si>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</si>
  <si>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</si>
  <si>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</si>
  <si>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</si>
  <si>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</si>
  <si>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</si>
  <si>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</si>
  <si>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</si>
  <si>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</si>
  <si>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</si>
  <si>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</si>
  <si>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</si>
  <si>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</si>
  <si>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</si>
  <si>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</si>
  <si>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</si>
  <si>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</si>
  <si>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</si>
  <si>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</si>
  <si>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</si>
  <si>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</si>
  <si>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</si>
  <si>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</si>
  <si>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</si>
  <si>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</si>
  <si>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</si>
  <si>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</si>
  <si>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</si>
  <si>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</si>
  <si>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</si>
  <si>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</si>
  <si>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</si>
  <si>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</si>
  <si>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</si>
  <si>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</si>
  <si>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</si>
  <si>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</si>
  <si>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</si>
  <si>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</si>
  <si>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</si>
  <si>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</si>
  <si>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</si>
  <si>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</si>
  <si>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</si>
  <si>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</si>
  <si>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</si>
  <si>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</si>
  <si>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</si>
  <si>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</si>
  <si>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</si>
  <si>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</si>
  <si>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</si>
  <si>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</si>
  <si>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</si>
  <si>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</si>
  <si>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</si>
  <si>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</si>
  <si>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</si>
  <si>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</si>
  <si>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</si>
  <si>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</si>
  <si>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</si>
  <si>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</si>
  <si>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</si>
  <si>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</si>
  <si>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</si>
  <si>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</si>
  <si>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</si>
  <si>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</si>
  <si>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</si>
  <si>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</si>
  <si>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</si>
  <si>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</si>
  <si>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</si>
  <si>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</si>
  <si>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</si>
  <si>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</si>
  <si>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</si>
  <si>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</si>
  <si>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</si>
  <si>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</si>
  <si>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</si>
  <si>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</si>
  <si>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</si>
  <si>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</si>
  <si>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</si>
  <si>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</si>
  <si>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</si>
  <si>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</si>
  <si>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</si>
  <si>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</si>
  <si>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</si>
  <si>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</si>
  <si>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</si>
  <si>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</si>
  <si>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</si>
  <si>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</si>
  <si>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</si>
  <si>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</si>
  <si>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</si>
  <si>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</si>
  <si>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</si>
  <si>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</si>
  <si>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</si>
  <si>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</si>
  <si>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</si>
  <si>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</si>
  <si>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</si>
  <si>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</si>
  <si>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</si>
  <si>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</si>
  <si>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</si>
  <si>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</si>
  <si>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</si>
  <si>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</si>
  <si>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</si>
  <si>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</si>
  <si>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</si>
  <si>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</si>
  <si>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</si>
  <si>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</si>
  <si>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</si>
  <si>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</si>
  <si>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</si>
  <si>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</si>
  <si>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</si>
  <si>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</si>
  <si>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</si>
  <si>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</si>
  <si>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</si>
  <si>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</si>
  <si>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</si>
  <si>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</si>
  <si>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</si>
  <si>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</si>
  <si>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</si>
  <si>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</si>
  <si>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</si>
  <si>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</si>
  <si>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</si>
  <si>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</si>
  <si>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</si>
  <si>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</si>
  <si>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</si>
  <si>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</si>
  <si>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</si>
  <si>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</si>
  <si>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</si>
  <si>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</si>
  <si>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</si>
  <si>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</si>
  <si>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</si>
  <si>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</si>
  <si>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</si>
  <si>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</si>
  <si>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</si>
  <si>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</si>
  <si>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</si>
  <si>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</si>
  <si>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</si>
  <si>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</si>
  <si>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</si>
  <si>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</si>
  <si>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</si>
  <si>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</si>
  <si>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</si>
  <si>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</si>
  <si>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</si>
  <si>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</si>
  <si>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</si>
  <si>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</si>
  <si>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</si>
  <si>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</si>
  <si>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</si>
  <si>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</si>
  <si>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</si>
  <si>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</si>
  <si>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</si>
  <si>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</si>
  <si>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</si>
  <si>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</si>
  <si>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</si>
  <si>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</si>
  <si>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</si>
  <si>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</si>
  <si>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</si>
  <si>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</si>
  <si>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</si>
  <si>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</si>
  <si>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</si>
  <si>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</si>
  <si>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</si>
  <si>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</si>
  <si>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</si>
  <si>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</si>
  <si>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</si>
  <si>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</si>
  <si>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</si>
  <si>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</si>
  <si>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</si>
  <si>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</si>
  <si>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</si>
  <si>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</si>
  <si>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</si>
  <si>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</si>
  <si>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</si>
  <si>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</si>
  <si>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</si>
  <si>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</si>
  <si>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</si>
  <si>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</si>
  <si>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</si>
  <si>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</si>
  <si>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</si>
  <si>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</si>
  <si>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</si>
  <si>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</si>
  <si>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</si>
  <si>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</si>
  <si>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</si>
  <si>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</si>
  <si>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</si>
  <si>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</si>
  <si>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</si>
  <si>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</si>
  <si>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</si>
  <si>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</si>
  <si>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</si>
  <si>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</si>
  <si>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</si>
  <si>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</si>
  <si>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</si>
  <si>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</si>
  <si>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</si>
  <si>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</si>
  <si>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</si>
  <si>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</si>
  <si>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</si>
  <si>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</si>
  <si>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</si>
  <si>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</si>
  <si>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</si>
  <si>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</si>
  <si>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</si>
  <si>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</si>
  <si>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</si>
  <si>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</si>
  <si>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</si>
  <si>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</si>
  <si>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</si>
  <si>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</si>
  <si>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</si>
  <si>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</si>
  <si>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</si>
  <si>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</si>
  <si>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</si>
  <si>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</si>
  <si>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</si>
  <si>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</si>
  <si>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</si>
  <si>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</si>
  <si>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</si>
  <si>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</si>
  <si>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</si>
  <si>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</si>
  <si>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</si>
  <si>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</si>
  <si>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</si>
  <si>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</si>
  <si>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</si>
  <si>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</si>
  <si>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</si>
  <si>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</si>
  <si>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</si>
  <si>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</si>
  <si>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</si>
  <si>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</si>
  <si>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</si>
  <si>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</si>
  <si>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</si>
  <si>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</si>
  <si>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</si>
  <si>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</si>
  <si>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</si>
  <si>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</si>
  <si>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</si>
  <si>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</si>
  <si>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</si>
  <si>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</si>
  <si>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</si>
  <si>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</si>
  <si>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</si>
  <si>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</si>
  <si>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</si>
  <si>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</si>
  <si>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</si>
  <si>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</si>
  <si>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</si>
  <si>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</si>
  <si>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</si>
  <si>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</si>
  <si>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</si>
  <si>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</si>
  <si>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</si>
  <si>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</si>
  <si>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</si>
  <si>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</si>
  <si>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</si>
  <si>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</si>
  <si>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</si>
  <si>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</si>
  <si>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</si>
  <si>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</si>
  <si>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</si>
  <si>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</si>
  <si>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</si>
  <si>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</si>
  <si>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</si>
  <si>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</si>
  <si>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</si>
  <si>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</si>
  <si>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</si>
  <si>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</si>
  <si>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</si>
  <si>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</si>
  <si>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</si>
  <si>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</si>
  <si>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</si>
  <si>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</si>
  <si>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</si>
  <si>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</si>
  <si>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</si>
  <si>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</si>
  <si>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</si>
  <si>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</si>
  <si>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</si>
  <si>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</si>
  <si>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</si>
  <si>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</si>
  <si>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</si>
  <si>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</si>
  <si>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</si>
  <si>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</si>
  <si>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</si>
  <si>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</si>
  <si>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</si>
  <si>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</si>
  <si>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</si>
  <si>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</si>
  <si>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</si>
  <si>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</si>
  <si>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</si>
  <si>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</si>
  <si>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</si>
  <si>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</si>
  <si>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</si>
  <si>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</si>
  <si>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</si>
  <si>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</si>
  <si>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</si>
  <si>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</si>
  <si>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</si>
  <si>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</si>
  <si>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</si>
  <si>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</si>
  <si>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</si>
  <si>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</si>
  <si>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</si>
  <si>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</si>
  <si>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</si>
  <si>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</si>
  <si>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</si>
  <si>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</si>
  <si>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</si>
  <si>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</si>
  <si>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</si>
  <si>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</si>
  <si>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</si>
  <si>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</si>
  <si>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</si>
  <si>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</si>
  <si>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</si>
  <si>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</si>
  <si>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</si>
  <si>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</si>
  <si>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</si>
  <si>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</si>
  <si>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</si>
  <si>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</si>
  <si>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</si>
  <si>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</si>
  <si>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</si>
  <si>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</si>
  <si>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</si>
  <si>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</si>
  <si>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</si>
  <si>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</si>
  <si>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</si>
  <si>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</si>
  <si>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</si>
  <si>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</si>
  <si>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</si>
  <si>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</si>
  <si>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</si>
  <si>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</si>
  <si>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</si>
  <si>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</si>
  <si>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</si>
  <si>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</si>
  <si>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</si>
  <si>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</si>
  <si>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</si>
  <si>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</si>
  <si>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</si>
  <si>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</si>
  <si>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</si>
  <si>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</si>
  <si>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</si>
  <si>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</si>
  <si>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</si>
  <si>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</si>
  <si>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</si>
  <si>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</si>
  <si>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</si>
  <si>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</si>
  <si>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</si>
  <si>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</si>
  <si>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</si>
  <si>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</si>
  <si>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</si>
  <si>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</si>
  <si>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</si>
  <si>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</si>
  <si>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</si>
  <si>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</si>
  <si>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</si>
  <si>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</si>
  <si>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</si>
  <si>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</si>
  <si>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</si>
  <si>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</si>
  <si>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</si>
  <si>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</si>
  <si>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</si>
  <si>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</si>
  <si>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</si>
  <si>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</si>
  <si>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</si>
  <si>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</si>
  <si>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</si>
  <si>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</si>
  <si>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</si>
  <si>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</si>
  <si>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</si>
  <si>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</si>
  <si>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</si>
  <si>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</si>
  <si>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</si>
  <si>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</si>
  <si>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</si>
  <si>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</si>
  <si>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</si>
  <si>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</si>
  <si>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</si>
  <si>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</si>
  <si>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</si>
  <si>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</si>
  <si>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</si>
  <si>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</si>
  <si>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</si>
  <si>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</si>
  <si>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</si>
  <si>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</si>
  <si>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</si>
  <si>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</si>
  <si>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</si>
  <si>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</si>
  <si>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</si>
  <si>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</si>
  <si>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</si>
  <si>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</si>
  <si>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</si>
  <si>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</si>
  <si>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</si>
  <si>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</si>
  <si>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</si>
  <si>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</si>
  <si>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</si>
  <si>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</si>
  <si>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</si>
  <si>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</si>
  <si>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</si>
  <si>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</si>
  <si>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</si>
  <si>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</si>
  <si>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</si>
  <si>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</si>
  <si>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</si>
  <si>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</si>
  <si>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</si>
  <si>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</si>
  <si>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</si>
  <si>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</si>
  <si>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</si>
  <si>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</si>
  <si>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</si>
  <si>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</si>
  <si>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</si>
  <si>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</si>
  <si>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</si>
  <si>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</si>
  <si>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</si>
  <si>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</si>
  <si>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</si>
  <si>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</si>
  <si>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</si>
  <si>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</si>
  <si>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</si>
  <si>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</si>
  <si>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</si>
  <si>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</si>
  <si>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</si>
  <si>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</si>
  <si>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</si>
  <si>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</si>
  <si>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</si>
  <si>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</si>
  <si>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</si>
  <si>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</si>
  <si>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</si>
  <si>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</si>
  <si>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</si>
  <si>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</si>
  <si>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</si>
  <si>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</si>
  <si>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</si>
  <si>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</si>
  <si>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</si>
  <si>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</si>
  <si>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</si>
  <si>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</si>
  <si>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</si>
  <si>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</si>
  <si>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</si>
  <si>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</si>
  <si>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</si>
  <si>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</si>
  <si>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</si>
  <si>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</si>
  <si>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</si>
  <si>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</si>
  <si>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</si>
  <si>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</si>
  <si>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</si>
  <si>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</si>
  <si>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</si>
  <si>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</si>
  <si>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</si>
  <si>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</si>
  <si>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</si>
  <si>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</si>
  <si>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</si>
  <si>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</si>
  <si>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</si>
  <si>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</si>
  <si>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</si>
  <si>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</si>
  <si>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</si>
  <si>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</si>
  <si>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</si>
  <si>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</si>
  <si>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</si>
  <si>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</si>
  <si>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</si>
  <si>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</si>
  <si>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</si>
  <si>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</si>
  <si>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</si>
  <si>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</si>
  <si>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</si>
  <si>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</si>
  <si>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</si>
  <si>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</si>
  <si>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</si>
  <si>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</si>
  <si>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</si>
  <si>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</si>
  <si>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</si>
  <si>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</si>
  <si>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</si>
  <si>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</si>
  <si>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</si>
  <si>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</si>
  <si>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</si>
  <si>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</si>
  <si>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</si>
  <si>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</si>
  <si>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</si>
  <si>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</si>
  <si>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</si>
  <si>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</si>
  <si>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</si>
  <si>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</si>
  <si>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</si>
  <si>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</si>
  <si>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</si>
  <si>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</si>
  <si>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</si>
  <si>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</si>
  <si>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</si>
  <si>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</si>
  <si>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</si>
  <si>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</si>
  <si>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</si>
  <si>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</si>
  <si>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</si>
  <si>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</si>
  <si>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</si>
  <si>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</si>
  <si>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</si>
  <si>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</si>
  <si>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</si>
  <si>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</si>
  <si>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</si>
  <si>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</si>
  <si>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</si>
  <si>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</si>
  <si>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</si>
  <si>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</si>
  <si>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</si>
  <si>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</si>
  <si>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</si>
  <si>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</si>
  <si>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</si>
  <si>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</si>
  <si>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</si>
  <si>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</si>
  <si>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</si>
  <si>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</si>
  <si>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</si>
  <si>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</si>
  <si>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</si>
  <si>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</si>
  <si>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</si>
  <si>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</si>
  <si>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</si>
  <si>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</si>
  <si>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</si>
  <si>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</si>
  <si>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</si>
  <si>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</si>
  <si>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</si>
  <si>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</si>
  <si>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</si>
  <si>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</si>
  <si>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</si>
  <si>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</si>
  <si>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</si>
  <si>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</si>
  <si>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</si>
  <si>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</si>
  <si>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</si>
  <si>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</si>
  <si>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</si>
  <si>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</si>
  <si>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</si>
  <si>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</si>
  <si>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</si>
  <si>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</si>
  <si>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</si>
  <si>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</si>
  <si>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</si>
  <si>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</si>
  <si>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</si>
  <si>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</si>
  <si>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</si>
  <si>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</si>
  <si>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</si>
  <si>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</si>
  <si>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</si>
  <si>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</si>
  <si>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</si>
  <si>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</si>
  <si>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</si>
  <si>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</si>
  <si>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</si>
  <si>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</si>
  <si>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</si>
  <si>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</si>
  <si>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</si>
  <si>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</si>
  <si>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</si>
  <si>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</si>
  <si>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</si>
  <si>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</si>
  <si>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</si>
  <si>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</si>
  <si>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</si>
  <si>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</si>
  <si>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</si>
  <si>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</si>
  <si>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</si>
  <si>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</si>
  <si>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</si>
  <si>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</si>
  <si>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</si>
  <si>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</si>
  <si>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</si>
  <si>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</si>
  <si>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</si>
  <si>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</si>
  <si>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</si>
  <si>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</si>
  <si>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</si>
  <si>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</si>
  <si>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</si>
  <si>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</si>
  <si>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</si>
  <si>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</si>
  <si>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</si>
  <si>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</si>
  <si>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</si>
  <si>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</si>
  <si>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</si>
  <si>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</si>
  <si>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</si>
  <si>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</si>
  <si>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</si>
  <si>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</si>
  <si>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</si>
  <si>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</si>
  <si>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</si>
  <si>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</si>
  <si>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</si>
  <si>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</si>
  <si>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</si>
  <si>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</si>
  <si>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</si>
  <si>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</si>
  <si>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</si>
  <si>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</si>
  <si>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</si>
  <si>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</si>
  <si>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</si>
  <si>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</si>
  <si>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</si>
  <si>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</si>
  <si>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</si>
  <si>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</si>
  <si>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</si>
  <si>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</si>
  <si>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</si>
  <si>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</si>
  <si>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</si>
  <si>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</si>
  <si>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</si>
  <si>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</si>
  <si>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</si>
  <si>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</si>
  <si>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</si>
  <si>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</si>
  <si>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</si>
  <si>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</si>
  <si>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</si>
  <si>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</si>
  <si>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</si>
  <si>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</si>
  <si>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</si>
  <si>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</si>
  <si>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</si>
  <si>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</si>
  <si>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</si>
  <si>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</si>
  <si>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</si>
  <si>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</si>
  <si>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</si>
  <si>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</si>
  <si>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</si>
  <si>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</si>
  <si>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</si>
  <si>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</si>
  <si>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</si>
  <si>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</si>
  <si>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</si>
  <si>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</si>
  <si>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</si>
  <si>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</si>
  <si>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</si>
  <si>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</si>
  <si>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</si>
  <si>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</si>
  <si>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</si>
  <si>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</si>
  <si>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</si>
  <si>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</si>
  <si>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</si>
  <si>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</si>
  <si>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</si>
  <si>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</si>
  <si>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</si>
  <si>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</si>
  <si>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</si>
  <si>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</si>
  <si>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</si>
  <si>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</si>
  <si>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</si>
  <si>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</si>
  <si>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</si>
  <si>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</si>
  <si>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</si>
  <si>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</si>
  <si>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</si>
  <si>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</si>
  <si>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</si>
  <si>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</si>
  <si>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</si>
  <si>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</si>
  <si>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</si>
  <si>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</si>
  <si>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</si>
  <si>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</si>
  <si>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</si>
  <si>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</si>
  <si>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</si>
  <si>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</si>
  <si>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</si>
  <si>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</si>
  <si>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</si>
  <si>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</si>
  <si>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</si>
  <si>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</si>
  <si>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</si>
  <si>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</si>
  <si>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</si>
  <si>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</si>
  <si>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</si>
  <si>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</si>
  <si>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</si>
  <si>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</si>
  <si>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</si>
  <si>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</si>
  <si>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</si>
  <si>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</si>
  <si>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</si>
  <si>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</si>
  <si>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</si>
  <si>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</si>
  <si>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</si>
  <si>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</si>
  <si>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</si>
  <si>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</si>
  <si>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</si>
  <si>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</si>
  <si>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</si>
  <si>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</si>
  <si>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</si>
  <si>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</si>
  <si>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</si>
  <si>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</si>
  <si>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</si>
  <si>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</si>
  <si>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</si>
  <si>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</si>
  <si>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</si>
  <si>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</si>
  <si>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</si>
  <si>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</si>
  <si>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</si>
  <si>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</si>
  <si>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</si>
  <si>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</si>
  <si>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</si>
  <si>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</si>
  <si>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</si>
  <si>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</si>
  <si>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</si>
  <si>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</si>
  <si>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</si>
  <si>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</si>
  <si>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</si>
  <si>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</si>
  <si>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</si>
  <si>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</si>
  <si>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</si>
  <si>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</si>
  <si>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</si>
  <si>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</si>
  <si>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</si>
  <si>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</si>
  <si>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</si>
  <si>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</si>
  <si>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</si>
  <si>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</si>
  <si>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</si>
  <si>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</si>
  <si>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</si>
  <si>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</si>
  <si>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</si>
  <si>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</si>
  <si>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</si>
  <si>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</si>
  <si>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</si>
  <si>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</si>
  <si>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</si>
  <si>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</si>
  <si>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</si>
  <si>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</si>
  <si>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</si>
  <si>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</si>
  <si>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</si>
  <si>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</si>
  <si>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</si>
  <si>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</si>
  <si>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</si>
  <si>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</si>
  <si>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</si>
  <si>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</si>
  <si>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</si>
  <si>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</si>
  <si>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</si>
  <si>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</si>
  <si>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</si>
  <si>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</si>
  <si>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</si>
  <si>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</si>
  <si>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</si>
  <si>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</si>
  <si>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</si>
  <si>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</si>
  <si>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</si>
  <si>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</si>
  <si>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</si>
  <si>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</si>
  <si>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</si>
  <si>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</si>
  <si>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</si>
  <si>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</si>
  <si>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</si>
  <si>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</si>
  <si>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</si>
  <si>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</si>
  <si>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</si>
  <si>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</si>
  <si>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</si>
  <si>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</si>
  <si>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</si>
  <si>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</si>
  <si>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</si>
  <si>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</si>
  <si>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</si>
  <si>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</si>
  <si>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</si>
  <si>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</si>
  <si>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</si>
  <si>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</si>
  <si>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</si>
  <si>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</si>
  <si>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</si>
  <si>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</si>
  <si>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</si>
  <si>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</si>
  <si>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</si>
  <si>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</si>
  <si>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</si>
  <si>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</si>
  <si>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</si>
  <si>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</si>
  <si>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</si>
  <si>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</si>
  <si>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</si>
  <si>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</si>
  <si>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</si>
  <si>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</si>
  <si>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</si>
  <si>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</si>
  <si>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</si>
  <si>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</si>
  <si>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</si>
  <si>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</si>
  <si>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</si>
  <si>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</si>
  <si>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</si>
  <si>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</si>
  <si>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</si>
  <si>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</si>
  <si>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</si>
  <si>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Rue de la Fonderie 21806 Chevigny-Saint-Sauveur Cedex France</t>
  </si>
  <si>
    <t>Catherine VERGNAUD</t>
  </si>
  <si>
    <t>c.vergnaud@mbosolder.com</t>
  </si>
  <si>
    <t>00 33 3 80 46 12 58</t>
  </si>
  <si>
    <t>CEO</t>
  </si>
  <si>
    <t>METAUX BLANCS OUVRES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</si>
</sst>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_-&quot;$&quot;* #,##0_-;\-&quot;$&quot;* #,##0_-;_-&quot;$&quot;* &quot;-&quot;_-;_-@_-"/>
    <numFmt numFmtId="175" formatCode="_-&quot;$&quot;* #,##0.00_-;\-&quot;$&quot;* #,##0.00_-;_-&quot;$&quot;* &quot;-&quot;??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0" fontId="4" fillId="0" borderId="0" applyFont="0" applyFill="0" applyBorder="0" applyAlignment="0" applyProtection="0"/>
    <xf numFmtId="168" fontId="4" fillId="0" borderId="0" applyFont="0" applyFill="0" applyBorder="0" applyAlignment="0" applyProtection="0"/>
    <xf numFmtId="171" fontId="4" fillId="0" borderId="0" applyFont="0" applyFill="0" applyBorder="0" applyAlignment="0" applyProtection="0"/>
    <xf numFmtId="169"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9"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64" fontId="13" fillId="0" borderId="0" applyFont="0" applyFill="0" applyBorder="0" applyAlignment="0" applyProtection="0"/>
    <xf numFmtId="17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0"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0"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2" fontId="4" fillId="0" borderId="0"/>
    <xf numFmtId="0" fontId="82" fillId="0" borderId="0"/>
    <xf numFmtId="0" fontId="82" fillId="0" borderId="0"/>
    <xf numFmtId="17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2" fontId="4" fillId="0" borderId="0"/>
    <xf numFmtId="0" fontId="10" fillId="0" borderId="0"/>
    <xf numFmtId="172" fontId="82" fillId="0" borderId="0"/>
    <xf numFmtId="0" fontId="5" fillId="0" borderId="0"/>
    <xf numFmtId="0" fontId="5" fillId="0" borderId="0"/>
    <xf numFmtId="172" fontId="10" fillId="0" borderId="0"/>
    <xf numFmtId="0" fontId="5" fillId="0" borderId="0"/>
    <xf numFmtId="0" fontId="10" fillId="0" borderId="0"/>
    <xf numFmtId="0" fontId="5" fillId="0" borderId="0"/>
    <xf numFmtId="0" fontId="66" fillId="0" borderId="0">
      <alignment vertical="center"/>
    </xf>
    <xf numFmtId="17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2" fontId="4" fillId="0" borderId="0"/>
    <xf numFmtId="17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2" fontId="13" fillId="0" borderId="0"/>
    <xf numFmtId="0" fontId="82" fillId="0" borderId="0"/>
    <xf numFmtId="0" fontId="82" fillId="0" borderId="0"/>
    <xf numFmtId="0" fontId="82" fillId="0" borderId="0"/>
    <xf numFmtId="17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10">
    <xf numFmtId="0" fontId="0" fillId="0" borderId="0" xfId="0"/>
    <xf numFmtId="0" fontId="15" fillId="45" borderId="15" xfId="0" applyFont="1" applyFill="1" applyBorder="1" applyAlignment="1">
      <alignment horizontal="center" vertical="center" wrapText="1"/>
    </xf>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2" fontId="0" fillId="45" borderId="13" xfId="0" applyNumberFormat="1" applyFill="1" applyBorder="1" applyAlignment="1">
      <alignment vertical="top" wrapText="1"/>
    </xf>
    <xf numFmtId="172" fontId="0" fillId="45" borderId="0" xfId="0" applyNumberFormat="1" applyFill="1"/>
    <xf numFmtId="172" fontId="12" fillId="45" borderId="0" xfId="0" applyNumberFormat="1" applyFont="1" applyFill="1"/>
    <xf numFmtId="17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2" fontId="7" fillId="45" borderId="0" xfId="0" applyNumberFormat="1" applyFont="1" applyFill="1" applyAlignment="1">
      <alignment horizontal="center" vertical="center" wrapText="1"/>
    </xf>
    <xf numFmtId="0" fontId="0" fillId="45" borderId="0" xfId="0" applyFill="1" applyAlignment="1">
      <alignment horizontal="center" vertical="center"/>
    </xf>
    <xf numFmtId="17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2"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pplyProtection="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6"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828" applyFont="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3" fontId="17" fillId="45" borderId="31" xfId="0" applyNumberFormat="1" applyFont="1" applyFill="1" applyBorder="1" applyAlignment="1" applyProtection="1">
      <alignment horizontal="center" wrapText="1"/>
      <protection locked="0"/>
    </xf>
    <xf numFmtId="173"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828"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hidden="1"/>
    </xf>
    <xf numFmtId="49" fontId="18" fillId="45" borderId="25" xfId="0" applyNumberFormat="1" applyFont="1" applyFill="1" applyBorder="1" applyAlignment="1" applyProtection="1">
      <alignment horizontal="left" vertical="center" wrapText="1"/>
      <protection locked="0" hidden="1"/>
    </xf>
    <xf numFmtId="49" fontId="18" fillId="45" borderId="58" xfId="0" applyNumberFormat="1" applyFont="1" applyFill="1" applyBorder="1" applyAlignment="1" applyProtection="1">
      <alignment horizontal="left" vertical="center" wrapText="1"/>
      <protection locked="0"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8" applyNumberFormat="1" applyFill="1" applyBorder="1" applyAlignment="1" applyProtection="1">
      <alignment horizontal="left" vertical="center" wrapText="1"/>
      <protection locked="0" hidden="1"/>
    </xf>
    <xf numFmtId="49" fontId="78" fillId="45" borderId="11" xfId="0" applyNumberFormat="1" applyFont="1" applyFill="1" applyBorder="1" applyAlignment="1" applyProtection="1">
      <alignment horizontal="left" vertical="center" wrapText="1"/>
      <protection locked="0" hidden="1"/>
    </xf>
    <xf numFmtId="49" fontId="78" fillId="45" borderId="33" xfId="0" applyNumberFormat="1" applyFont="1" applyFill="1" applyBorder="1" applyAlignment="1" applyProtection="1">
      <alignment horizontal="left" vertical="center" wrapText="1"/>
      <protection locked="0" hidden="1"/>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7" xfId="592"/>
    <cellStyle name="標準 2" xfId="593"/>
    <cellStyle name="標準 2 2" xfId="594"/>
    <cellStyle name="標準 2 3" xfId="595"/>
  </cellStyles>
  <dxfs count="82">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vergnaud@mbosolder.com" TargetMode="External"/><Relationship Id="rId1" Type="http://schemas.openxmlformats.org/officeDocument/2006/relationships/hyperlink" Target="mailto:c.vergnaud@mbosolde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6" t="str">
        <f ca="1">OFFSET(L!$C$1,MATCH("Instructions"&amp;ADDRESS(ROW(),COLUMN(),4),L!$A:$A,0)-1,SL,,)</f>
        <v>Introduction</v>
      </c>
      <c r="B2" s="181"/>
    </row>
    <row r="3" spans="1:2" ht="168.6" customHeight="1">
      <c r="A3" s="9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6"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5" t="str">
        <f ca="1">OFFSET(L!$C$1,MATCH("Instructions"&amp;ADDRESS(ROW(),COLUMN(),4),L!$A:$A,0)-1,SL,,)</f>
        <v>3. Insert your company’s unique identifier number or code (DUNS number, VAT number, customer-specific identifier, etc.)</v>
      </c>
      <c r="B9" s="181"/>
    </row>
    <row r="10" spans="1:2" ht="20.100000000000001" customHeight="1">
      <c r="A10" s="95" t="str">
        <f ca="1">OFFSET(L!$C$1,MATCH("Instructions"&amp;ADDRESS(ROW(),COLUMN(),4),L!$A:$A,0)-1,SL,,)</f>
        <v xml:space="preserve">4. Insert the source for the unique identifier number or code ("DUNS", "VAT", "Customer", etc).  </v>
      </c>
      <c r="B10" s="181"/>
    </row>
    <row r="11" spans="1:2" ht="20.100000000000001" customHeight="1">
      <c r="A11" s="95" t="str">
        <f ca="1">OFFSET(L!$C$1,MATCH("Instructions"&amp;ADDRESS(ROW(),COLUMN(),4),L!$A:$A,0)-1,SL,,)</f>
        <v>5. Insert your full company address (street, city, state, country, postal code). This field is optional.</v>
      </c>
      <c r="B11" s="181"/>
    </row>
    <row r="12" spans="1:2" ht="35.1" customHeight="1">
      <c r="A12" s="95" t="str">
        <f ca="1">OFFSET(L!$C$1,MATCH("Instructions"&amp;ADDRESS(ROW(),COLUMN(),4),L!$A:$A,0)-1,SL,,)</f>
        <v>6. Insert the name of the person to contact regarding the contents of the declaration information. This field is mandatory.</v>
      </c>
      <c r="B12" s="181"/>
    </row>
    <row r="13" spans="1:2" ht="33" customHeight="1">
      <c r="A13" s="95"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5" t="str">
        <f ca="1">OFFSET(L!$C$1,MATCH("Instructions"&amp;ADDRESS(ROW(),COLUMN(),4),L!$A:$A,0)-1,SL,,)</f>
        <v>8. Insert the telephone number for the contact. This field is mandatory.</v>
      </c>
      <c r="B14" s="181"/>
    </row>
    <row r="15" spans="1:2" ht="49.5" customHeight="1">
      <c r="A15" s="9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5" t="str">
        <f ca="1">OFFSET(L!$C$1,MATCH("Instructions"&amp;ADDRESS(ROW(),COLUMN(),4),L!$A:$A,0)-1,SL,,)</f>
        <v>10. Insert the title for the Authorizing person. This field is optional.</v>
      </c>
      <c r="B16" s="181"/>
    </row>
    <row r="17" spans="1:2" ht="30">
      <c r="A17" s="95"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5" t="str">
        <f ca="1">OFFSET(L!$C$1,MATCH("Instructions"&amp;ADDRESS(ROW(),COLUMN(),4),L!$A:$A,0)-1,SL,,)</f>
        <v>12. Insert the telephone number for the Authorizing person. This field is optional.</v>
      </c>
      <c r="B18" s="181"/>
    </row>
    <row r="19" spans="1:2" ht="35.450000000000003" customHeight="1">
      <c r="A19" s="95" t="str">
        <f ca="1">OFFSET(L!$C$1,MATCH("Instructions"&amp;ADDRESS(ROW(),COLUMN(),4),L!$A:$A,0)-1,SL,,)</f>
        <v>13. Please enter the Date of Completion for this form using the format DD-MMM-YYYY.  This field is mandatory.</v>
      </c>
      <c r="B19" s="181"/>
    </row>
    <row r="20" spans="1:2" ht="40.5" customHeight="1">
      <c r="A20" s="95"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6" t="str">
        <f ca="1">OFFSET(L!$C$1,MATCH("Instructions"&amp;ADDRESS(ROW(),COLUMN(),4),L!$A:$A,0)-1,SL,,)</f>
        <v>Instructions for completing the seven Declaration of Scope Questions (rows 24 - 63).
Provide answers in ENGLISH only</v>
      </c>
      <c r="B22" s="181"/>
    </row>
    <row r="23" spans="1:2" ht="57.75" customHeight="1">
      <c r="A23" s="96"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6" t="str">
        <f ca="1">OFFSET(L!$C$1,MATCH("Instructions"&amp;ADDRESS(ROW(),COLUMN(),4),L!$A:$A,0)-1,SL,,)</f>
        <v>Provide comments in the Comment sections as required to clarify your responses.</v>
      </c>
      <c r="B24" s="181"/>
    </row>
    <row r="25" spans="1:2" ht="46.5" customHeight="1">
      <c r="A25" s="96"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5"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5" t="str">
        <f ca="1">OFFSET(L!$C$1,MATCH("Instructions"&amp;ADDRESS(ROW(),COLUMN(),4),L!$A:$A,0)-1,SL,,)</f>
        <v>Some companies may require substantiation for a "No" answer that should be entered into the Comment Field.</v>
      </c>
      <c r="B27" s="181"/>
    </row>
    <row r="28" spans="1:2" ht="195">
      <c r="A28" s="95"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20">
      <c r="A29" s="95"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50">
      <c r="A30" s="95"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5"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5"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20">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5" t="str">
        <f ca="1">OFFSET(L!$C$1,MATCH("Instructions"&amp;ADDRESS(ROW(),COLUMN(),4),L!$A:$A,0)-1,SL,,)</f>
        <v>A. This is a declaration to disclose whether a company has a responsible minerals sourcing policy. The answer to this question shall be "yes" or "no."</v>
      </c>
      <c r="B37" s="181"/>
    </row>
    <row r="38" spans="1:2" ht="60" customHeight="1">
      <c r="A38" s="9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5"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0">
      <c r="A40" s="9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6" t="str">
        <f ca="1">OFFSET(L!$C$1,MATCH("Instructions"&amp;ADDRESS(ROW(),COLUMN(),4),L!$A:$A,0)-1,SL,,)</f>
        <v>Instructions for completing the Smelter List Tab.
Provide answers in ENGLISH only
Note:  Columns with (*) are mandatory fields</v>
      </c>
      <c r="B45" s="181"/>
    </row>
    <row r="46" spans="1:2" ht="63.6" customHeight="1">
      <c r="A46" s="96"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5" t="e">
        <f ca="1">OFFSET(L!$C$1,MATCH("Instructions"&amp;ADDRESS(ROW(),COLUMN(),4),L!$A:$A,0)-1,SL,,)</f>
        <v>#N/A</v>
      </c>
      <c r="B47" s="181"/>
    </row>
    <row r="48" spans="1:2" ht="43.5" customHeight="1">
      <c r="A48" s="95"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5" t="str">
        <f ca="1">OFFSET(L!$C$1,MATCH("Instructions"&amp;ADDRESS(ROW(),COLUMN(),4),L!$A:$A,0)-1,SL,,)</f>
        <v>2. Metal (*)   -   Use the pull down menu to select the metal for which you are entering smelter information. This field is mandatory.</v>
      </c>
      <c r="B49" s="181"/>
    </row>
    <row r="50" spans="1:2" ht="60">
      <c r="A50" s="9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5"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45">
      <c r="A53" s="9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5" t="str">
        <f ca="1">OFFSET(L!$C$1,MATCH("Instructions"&amp;ADDRESS(ROW(),COLUMN(),4),L!$A:$A,0)-1,SL,,)</f>
        <v>8. Smelter Street -  Provide the street name on which the smelter is located. This field is optional.</v>
      </c>
      <c r="B55" s="181"/>
    </row>
    <row r="56" spans="1:2" ht="15">
      <c r="A56" s="95" t="str">
        <f ca="1">OFFSET(L!$C$1,MATCH("Instructions"&amp;ADDRESS(ROW(),COLUMN(),4),L!$A:$A,0)-1,SL,,)</f>
        <v>9. Smelter City – Provide the city name of where the smelter is located. This field is optional.</v>
      </c>
      <c r="B56" s="181"/>
    </row>
    <row r="57" spans="1:2" ht="30">
      <c r="A57" s="95" t="str">
        <f ca="1">OFFSET(L!$C$1,MATCH("Instructions"&amp;ADDRESS(ROW(),COLUMN(),4),L!$A:$A,0)-1,SL,,)</f>
        <v>10. Smelter Location: State/Province, if applicable – Provide the state or province where the smelter is located. This field is optional.</v>
      </c>
      <c r="B57" s="181"/>
    </row>
    <row r="58" spans="1:2" ht="182.45" customHeight="1">
      <c r="A58" s="9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45">
      <c r="A60" s="9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5"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5" t="str">
        <f ca="1">OFFSET(L!$C$1,MATCH("Instructions"&amp;ADDRESS(ROW(),COLUMN(),4),L!$A:$A,0)-1,SL,,)</f>
        <v>16. Comments – free form text field to enter any comments concerning the smelter.  Example: smelter is being acquired by Company YYY</v>
      </c>
      <c r="B63" s="181"/>
    </row>
    <row r="64" spans="1:2" ht="117.75" hidden="1" customHeight="1">
      <c r="A64" s="95" t="e">
        <f ca="1">OFFSET(L!$C$1,MATCH("Instructions"&amp;ADDRESS(ROW(),COLUMN(),4),L!$A:$A,0)-1,SL,,)</f>
        <v>#N/A</v>
      </c>
      <c r="B64" s="181"/>
    </row>
    <row r="65" spans="1:2" ht="18" customHeight="1">
      <c r="A65" s="221"/>
      <c r="B65" s="181"/>
    </row>
    <row r="66" spans="1:2" ht="45.75" hidden="1" customHeight="1">
      <c r="A66" s="96" t="e">
        <f ca="1">OFFSET(L!$C$1,MATCH("Instructions"&amp;ADDRESS(ROW(),COLUMN(),4),L!$A:$A,0)-1,SL,,)</f>
        <v>#N/A</v>
      </c>
      <c r="B66" s="181"/>
    </row>
    <row r="67" spans="1:2" ht="30" customHeight="1">
      <c r="A67" s="96" t="str">
        <f ca="1">OFFSET(L!$C$1,MATCH("Instructions"&amp;ADDRESS(ROW(),COLUMN(),4),L!$A:$A,0)-1,SL,,)</f>
        <v>TERMS AND CONDITIONS</v>
      </c>
      <c r="B67" s="181"/>
    </row>
    <row r="68" spans="1:2" ht="105">
      <c r="A68" s="96"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6"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5">
      <c r="A71" s="96"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5" t="str">
        <f ca="1">OFFSET(L!$C$1,MATCH("General"&amp;"Cpy",L!$A:$A,0)-1,SL,,)</f>
        <v>© 2024 Responsible Minerals Initiative. All rights reserved.</v>
      </c>
      <c r="B73" s="180"/>
    </row>
    <row r="74" spans="1:2" ht="15">
      <c r="A74" s="184" t="s">
        <v>0</v>
      </c>
      <c r="B74" s="180"/>
    </row>
    <row r="75" spans="1:2" ht="15.75" thickBot="1">
      <c r="A75" s="194"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9" customWidth="1"/>
    <col min="2" max="2" width="57.125" style="59" customWidth="1"/>
    <col min="3" max="16384" width="8.75" style="59"/>
  </cols>
  <sheetData>
    <row r="1" spans="1:2">
      <c r="A1" s="58" t="s">
        <v>1791</v>
      </c>
      <c r="B1" s="58" t="s">
        <v>1792</v>
      </c>
    </row>
    <row r="2" spans="1:2">
      <c r="A2" s="59" t="s">
        <v>1793</v>
      </c>
      <c r="B2" s="59" t="s">
        <v>1794</v>
      </c>
    </row>
    <row r="3" spans="1:2">
      <c r="A3" s="59" t="s">
        <v>1795</v>
      </c>
      <c r="B3" s="59" t="s">
        <v>1796</v>
      </c>
    </row>
    <row r="4" spans="1:2">
      <c r="A4" s="59" t="s">
        <v>1797</v>
      </c>
      <c r="B4" s="59" t="s">
        <v>1798</v>
      </c>
    </row>
    <row r="5" spans="1:2">
      <c r="A5" s="59" t="s">
        <v>1799</v>
      </c>
      <c r="B5" s="59" t="s">
        <v>1800</v>
      </c>
    </row>
    <row r="6" spans="1:2">
      <c r="A6" s="59" t="s">
        <v>1801</v>
      </c>
      <c r="B6" s="59" t="s">
        <v>1802</v>
      </c>
    </row>
    <row r="7" spans="1:2">
      <c r="A7" s="59" t="s">
        <v>1803</v>
      </c>
      <c r="B7" s="59" t="s">
        <v>1804</v>
      </c>
    </row>
    <row r="8" spans="1:2">
      <c r="A8" s="59" t="s">
        <v>1805</v>
      </c>
      <c r="B8" s="59" t="s">
        <v>1806</v>
      </c>
    </row>
    <row r="9" spans="1:2">
      <c r="A9" s="59" t="s">
        <v>1807</v>
      </c>
      <c r="B9" s="59" t="s">
        <v>1808</v>
      </c>
    </row>
    <row r="10" spans="1:2">
      <c r="A10" s="59" t="s">
        <v>1809</v>
      </c>
      <c r="B10" s="59" t="s">
        <v>1810</v>
      </c>
    </row>
    <row r="11" spans="1:2">
      <c r="A11" s="59" t="s">
        <v>1811</v>
      </c>
      <c r="B11" s="59" t="s">
        <v>1812</v>
      </c>
    </row>
    <row r="12" spans="1:2">
      <c r="A12" s="59" t="s">
        <v>1813</v>
      </c>
      <c r="B12" s="59" t="s">
        <v>1814</v>
      </c>
    </row>
    <row r="13" spans="1:2">
      <c r="A13" s="59" t="s">
        <v>1815</v>
      </c>
      <c r="B13" s="59" t="s">
        <v>1816</v>
      </c>
    </row>
    <row r="14" spans="1:2">
      <c r="A14" s="59" t="s">
        <v>1817</v>
      </c>
      <c r="B14" s="59" t="s">
        <v>1818</v>
      </c>
    </row>
    <row r="15" spans="1:2">
      <c r="A15" s="59" t="s">
        <v>1819</v>
      </c>
      <c r="B15" s="59" t="s">
        <v>225</v>
      </c>
    </row>
    <row r="16" spans="1:2">
      <c r="A16" s="59" t="s">
        <v>1820</v>
      </c>
      <c r="B16" s="59" t="s">
        <v>1821</v>
      </c>
    </row>
    <row r="17" spans="1:2">
      <c r="A17" s="59" t="s">
        <v>1822</v>
      </c>
      <c r="B17" s="59" t="s">
        <v>1823</v>
      </c>
    </row>
    <row r="18" spans="1:2">
      <c r="A18" s="59" t="s">
        <v>1824</v>
      </c>
      <c r="B18" s="59" t="s">
        <v>1825</v>
      </c>
    </row>
    <row r="19" spans="1:2">
      <c r="A19" s="59" t="s">
        <v>1826</v>
      </c>
      <c r="B19" s="59" t="s">
        <v>1827</v>
      </c>
    </row>
    <row r="20" spans="1:2">
      <c r="A20" s="59" t="s">
        <v>1828</v>
      </c>
      <c r="B20" s="59" t="s">
        <v>1829</v>
      </c>
    </row>
    <row r="21" spans="1:2">
      <c r="A21" s="59" t="s">
        <v>1830</v>
      </c>
      <c r="B21" s="59" t="s">
        <v>1831</v>
      </c>
    </row>
    <row r="22" spans="1:2">
      <c r="A22" s="59" t="s">
        <v>1832</v>
      </c>
      <c r="B22" s="59" t="s">
        <v>1833</v>
      </c>
    </row>
    <row r="23" spans="1:2">
      <c r="A23" s="59" t="s">
        <v>1834</v>
      </c>
      <c r="B23" s="59" t="s">
        <v>290</v>
      </c>
    </row>
    <row r="24" spans="1:2">
      <c r="A24" s="59" t="s">
        <v>1835</v>
      </c>
      <c r="B24" s="59" t="s">
        <v>1836</v>
      </c>
    </row>
    <row r="25" spans="1:2">
      <c r="A25" s="59" t="s">
        <v>1837</v>
      </c>
      <c r="B25" s="59" t="s">
        <v>1838</v>
      </c>
    </row>
    <row r="26" spans="1:2">
      <c r="A26" s="59" t="s">
        <v>1839</v>
      </c>
      <c r="B26" s="59" t="s">
        <v>1840</v>
      </c>
    </row>
    <row r="27" spans="1:2">
      <c r="A27" s="59" t="s">
        <v>1841</v>
      </c>
      <c r="B27" s="59" t="s">
        <v>1842</v>
      </c>
    </row>
    <row r="28" spans="1:2">
      <c r="A28" s="59" t="s">
        <v>1843</v>
      </c>
      <c r="B28" s="59" t="s">
        <v>1844</v>
      </c>
    </row>
    <row r="29" spans="1:2">
      <c r="A29" s="59" t="s">
        <v>1845</v>
      </c>
      <c r="B29" s="59" t="s">
        <v>1846</v>
      </c>
    </row>
    <row r="30" spans="1:2">
      <c r="A30" s="59" t="s">
        <v>1847</v>
      </c>
      <c r="B30" s="59" t="s">
        <v>1848</v>
      </c>
    </row>
    <row r="31" spans="1:2">
      <c r="A31" s="59" t="s">
        <v>1849</v>
      </c>
      <c r="B31" s="59" t="s">
        <v>1850</v>
      </c>
    </row>
    <row r="32" spans="1:2">
      <c r="A32" s="59" t="s">
        <v>1851</v>
      </c>
      <c r="B32" s="59" t="s">
        <v>1852</v>
      </c>
    </row>
    <row r="33" spans="1:2">
      <c r="A33" s="59" t="s">
        <v>1853</v>
      </c>
      <c r="B33" s="59" t="s">
        <v>365</v>
      </c>
    </row>
    <row r="34" spans="1:2">
      <c r="A34" s="59" t="s">
        <v>1854</v>
      </c>
      <c r="B34" s="59" t="s">
        <v>1855</v>
      </c>
    </row>
    <row r="35" spans="1:2">
      <c r="A35" s="59" t="s">
        <v>1856</v>
      </c>
      <c r="B35" s="59" t="s">
        <v>1857</v>
      </c>
    </row>
    <row r="36" spans="1:2">
      <c r="A36" s="59" t="s">
        <v>1858</v>
      </c>
      <c r="B36" s="59" t="s">
        <v>1859</v>
      </c>
    </row>
    <row r="37" spans="1:2">
      <c r="A37" s="59" t="s">
        <v>1860</v>
      </c>
      <c r="B37" s="59" t="s">
        <v>1861</v>
      </c>
    </row>
    <row r="38" spans="1:2">
      <c r="A38" s="59" t="s">
        <v>1862</v>
      </c>
      <c r="B38" s="59" t="s">
        <v>1863</v>
      </c>
    </row>
    <row r="39" spans="1:2">
      <c r="A39" s="59" t="s">
        <v>1864</v>
      </c>
      <c r="B39" s="59" t="s">
        <v>1865</v>
      </c>
    </row>
    <row r="40" spans="1:2">
      <c r="A40" s="59" t="s">
        <v>1866</v>
      </c>
      <c r="B40" s="59" t="s">
        <v>1867</v>
      </c>
    </row>
    <row r="41" spans="1:2">
      <c r="A41" s="59" t="s">
        <v>1868</v>
      </c>
      <c r="B41" s="59" t="s">
        <v>1869</v>
      </c>
    </row>
    <row r="42" spans="1:2">
      <c r="A42" s="59" t="s">
        <v>1870</v>
      </c>
      <c r="B42" s="59" t="s">
        <v>101</v>
      </c>
    </row>
    <row r="43" spans="1:2">
      <c r="A43" s="59" t="s">
        <v>1871</v>
      </c>
      <c r="B43" s="59" t="s">
        <v>1872</v>
      </c>
    </row>
    <row r="44" spans="1:2">
      <c r="A44" s="59" t="s">
        <v>1873</v>
      </c>
      <c r="B44" s="59" t="s">
        <v>1874</v>
      </c>
    </row>
    <row r="45" spans="1:2">
      <c r="A45" s="59" t="s">
        <v>1875</v>
      </c>
      <c r="B45" s="59" t="s">
        <v>1876</v>
      </c>
    </row>
    <row r="46" spans="1:2">
      <c r="A46" s="59" t="s">
        <v>1877</v>
      </c>
      <c r="B46" s="59" t="s">
        <v>1878</v>
      </c>
    </row>
    <row r="47" spans="1:2">
      <c r="A47" s="59" t="s">
        <v>1879</v>
      </c>
      <c r="B47" s="59" t="s">
        <v>71</v>
      </c>
    </row>
    <row r="48" spans="1:2">
      <c r="A48" s="59" t="s">
        <v>1880</v>
      </c>
      <c r="B48" s="59" t="s">
        <v>1881</v>
      </c>
    </row>
    <row r="49" spans="1:2">
      <c r="A49" s="59" t="s">
        <v>1882</v>
      </c>
      <c r="B49" s="59" t="s">
        <v>1883</v>
      </c>
    </row>
    <row r="50" spans="1:2">
      <c r="A50" s="59" t="s">
        <v>1884</v>
      </c>
      <c r="B50" s="59" t="s">
        <v>1885</v>
      </c>
    </row>
    <row r="51" spans="1:2">
      <c r="A51" s="59" t="s">
        <v>1886</v>
      </c>
      <c r="B51" s="59" t="s">
        <v>1887</v>
      </c>
    </row>
    <row r="52" spans="1:2">
      <c r="A52" s="59" t="s">
        <v>1888</v>
      </c>
      <c r="B52" s="59" t="s">
        <v>1889</v>
      </c>
    </row>
    <row r="53" spans="1:2">
      <c r="A53" s="59" t="s">
        <v>1890</v>
      </c>
      <c r="B53" s="59" t="s">
        <v>66</v>
      </c>
    </row>
    <row r="54" spans="1:2">
      <c r="A54" s="59" t="s">
        <v>1891</v>
      </c>
      <c r="B54" s="59" t="s">
        <v>1892</v>
      </c>
    </row>
    <row r="55" spans="1:2">
      <c r="A55" s="59" t="s">
        <v>1893</v>
      </c>
      <c r="B55" s="59" t="s">
        <v>1894</v>
      </c>
    </row>
    <row r="56" spans="1:2">
      <c r="A56" s="59" t="s">
        <v>1895</v>
      </c>
      <c r="B56" s="59" t="s">
        <v>1896</v>
      </c>
    </row>
    <row r="57" spans="1:2">
      <c r="A57" s="59" t="s">
        <v>1897</v>
      </c>
      <c r="B57" s="59" t="s">
        <v>1898</v>
      </c>
    </row>
    <row r="58" spans="1:2">
      <c r="A58" s="59" t="s">
        <v>1899</v>
      </c>
      <c r="B58" s="59" t="s">
        <v>1900</v>
      </c>
    </row>
    <row r="59" spans="1:2">
      <c r="A59" s="59" t="s">
        <v>1901</v>
      </c>
      <c r="B59" s="59" t="s">
        <v>1902</v>
      </c>
    </row>
    <row r="60" spans="1:2">
      <c r="A60" s="59" t="s">
        <v>1903</v>
      </c>
      <c r="B60" s="59" t="s">
        <v>1904</v>
      </c>
    </row>
    <row r="61" spans="1:2">
      <c r="A61" s="59" t="s">
        <v>1905</v>
      </c>
      <c r="B61" s="59" t="s">
        <v>1906</v>
      </c>
    </row>
    <row r="62" spans="1:2">
      <c r="A62" s="59" t="s">
        <v>1907</v>
      </c>
      <c r="B62" s="59" t="s">
        <v>1908</v>
      </c>
    </row>
    <row r="63" spans="1:2">
      <c r="A63" s="59" t="s">
        <v>1909</v>
      </c>
      <c r="B63" s="59" t="s">
        <v>1910</v>
      </c>
    </row>
    <row r="64" spans="1:2">
      <c r="A64" s="59" t="s">
        <v>1911</v>
      </c>
      <c r="B64" s="59" t="s">
        <v>1912</v>
      </c>
    </row>
    <row r="65" spans="1:2">
      <c r="A65" s="59" t="s">
        <v>1913</v>
      </c>
      <c r="B65" s="59" t="s">
        <v>1914</v>
      </c>
    </row>
    <row r="66" spans="1:2">
      <c r="A66" s="59" t="s">
        <v>1915</v>
      </c>
      <c r="B66" s="59" t="s">
        <v>1916</v>
      </c>
    </row>
    <row r="67" spans="1:2">
      <c r="A67" s="59" t="s">
        <v>1917</v>
      </c>
      <c r="B67" s="59" t="s">
        <v>1918</v>
      </c>
    </row>
    <row r="68" spans="1:2">
      <c r="A68" s="59" t="s">
        <v>1919</v>
      </c>
      <c r="B68" s="59" t="s">
        <v>1920</v>
      </c>
    </row>
    <row r="69" spans="1:2">
      <c r="A69" s="59" t="s">
        <v>1921</v>
      </c>
      <c r="B69" s="59" t="s">
        <v>1922</v>
      </c>
    </row>
    <row r="70" spans="1:2">
      <c r="A70" s="59" t="s">
        <v>1923</v>
      </c>
      <c r="B70" s="59" t="s">
        <v>1924</v>
      </c>
    </row>
    <row r="71" spans="1:2">
      <c r="A71" s="59" t="s">
        <v>1925</v>
      </c>
      <c r="B71" s="59" t="s">
        <v>1926</v>
      </c>
    </row>
    <row r="72" spans="1:2">
      <c r="A72" s="59" t="s">
        <v>1927</v>
      </c>
      <c r="B72" s="59" t="s">
        <v>1928</v>
      </c>
    </row>
    <row r="73" spans="1:2">
      <c r="A73" s="59" t="s">
        <v>1929</v>
      </c>
      <c r="B73" s="59" t="s">
        <v>1930</v>
      </c>
    </row>
    <row r="74" spans="1:2">
      <c r="A74" s="59" t="s">
        <v>1931</v>
      </c>
      <c r="B74" s="59" t="s">
        <v>1932</v>
      </c>
    </row>
    <row r="75" spans="1:2">
      <c r="A75" s="59" t="s">
        <v>1933</v>
      </c>
      <c r="B75" s="59" t="s">
        <v>1934</v>
      </c>
    </row>
    <row r="76" spans="1:2">
      <c r="A76" s="59" t="s">
        <v>1935</v>
      </c>
      <c r="B76" s="59" t="s">
        <v>1936</v>
      </c>
    </row>
    <row r="77" spans="1:2">
      <c r="A77" s="59" t="s">
        <v>1937</v>
      </c>
      <c r="B77" s="59" t="s">
        <v>107</v>
      </c>
    </row>
    <row r="78" spans="1:2">
      <c r="A78" s="59" t="s">
        <v>1938</v>
      </c>
      <c r="B78" s="59" t="s">
        <v>1939</v>
      </c>
    </row>
    <row r="79" spans="1:2">
      <c r="A79" s="59" t="s">
        <v>1940</v>
      </c>
      <c r="B79" s="59" t="s">
        <v>1941</v>
      </c>
    </row>
    <row r="80" spans="1:2">
      <c r="A80" s="59" t="s">
        <v>1942</v>
      </c>
      <c r="B80" s="59" t="s">
        <v>1943</v>
      </c>
    </row>
    <row r="81" spans="1:2">
      <c r="A81" s="59" t="s">
        <v>1944</v>
      </c>
      <c r="B81" s="59" t="s">
        <v>1945</v>
      </c>
    </row>
    <row r="82" spans="1:2">
      <c r="A82" s="59" t="s">
        <v>1946</v>
      </c>
      <c r="B82" s="59" t="s">
        <v>1947</v>
      </c>
    </row>
    <row r="83" spans="1:2">
      <c r="A83" s="59" t="s">
        <v>1948</v>
      </c>
      <c r="B83" s="59" t="s">
        <v>1949</v>
      </c>
    </row>
    <row r="84" spans="1:2">
      <c r="A84" s="59" t="s">
        <v>1950</v>
      </c>
      <c r="B84" s="59" t="s">
        <v>1951</v>
      </c>
    </row>
    <row r="85" spans="1:2">
      <c r="A85" s="59" t="s">
        <v>1952</v>
      </c>
      <c r="B85" s="59" t="s">
        <v>1953</v>
      </c>
    </row>
    <row r="86" spans="1:2">
      <c r="A86" s="59" t="s">
        <v>1954</v>
      </c>
      <c r="B86" s="59" t="s">
        <v>1955</v>
      </c>
    </row>
    <row r="87" spans="1:2">
      <c r="A87" s="59" t="s">
        <v>1956</v>
      </c>
      <c r="B87" s="59" t="s">
        <v>1957</v>
      </c>
    </row>
    <row r="88" spans="1:2">
      <c r="A88" s="59" t="s">
        <v>1958</v>
      </c>
      <c r="B88" s="59" t="s">
        <v>1959</v>
      </c>
    </row>
    <row r="89" spans="1:2">
      <c r="A89" s="59" t="s">
        <v>1960</v>
      </c>
      <c r="B89" s="59" t="s">
        <v>1961</v>
      </c>
    </row>
    <row r="90" spans="1:2">
      <c r="A90" s="59" t="s">
        <v>1962</v>
      </c>
      <c r="B90" s="59" t="s">
        <v>1963</v>
      </c>
    </row>
    <row r="91" spans="1:2">
      <c r="A91" s="59" t="s">
        <v>1964</v>
      </c>
      <c r="B91" s="59" t="s">
        <v>1965</v>
      </c>
    </row>
    <row r="92" spans="1:2">
      <c r="A92" s="59" t="s">
        <v>1966</v>
      </c>
      <c r="B92" s="59" t="s">
        <v>1967</v>
      </c>
    </row>
    <row r="93" spans="1:2">
      <c r="A93" s="59" t="s">
        <v>1968</v>
      </c>
      <c r="B93" s="59" t="s">
        <v>1969</v>
      </c>
    </row>
    <row r="94" spans="1:2">
      <c r="A94" s="59" t="s">
        <v>1970</v>
      </c>
      <c r="B94" s="59" t="s">
        <v>1971</v>
      </c>
    </row>
    <row r="95" spans="1:2">
      <c r="A95" s="59" t="s">
        <v>1972</v>
      </c>
      <c r="B95" s="59" t="s">
        <v>1973</v>
      </c>
    </row>
    <row r="96" spans="1:2">
      <c r="A96" s="59" t="s">
        <v>1974</v>
      </c>
      <c r="B96" s="59" t="s">
        <v>1975</v>
      </c>
    </row>
    <row r="97" spans="1:2">
      <c r="A97" s="59" t="s">
        <v>1976</v>
      </c>
      <c r="B97" s="59" t="s">
        <v>1977</v>
      </c>
    </row>
    <row r="98" spans="1:2">
      <c r="A98" s="59" t="s">
        <v>1978</v>
      </c>
      <c r="B98" s="59" t="s">
        <v>1979</v>
      </c>
    </row>
    <row r="99" spans="1:2">
      <c r="A99" s="59" t="s">
        <v>1980</v>
      </c>
      <c r="B99" s="59" t="s">
        <v>1981</v>
      </c>
    </row>
    <row r="100" spans="1:2">
      <c r="A100" s="59" t="s">
        <v>1982</v>
      </c>
      <c r="B100" s="59" t="s">
        <v>1983</v>
      </c>
    </row>
    <row r="101" spans="1:2">
      <c r="A101" s="59" t="s">
        <v>1984</v>
      </c>
      <c r="B101" s="59" t="s">
        <v>1985</v>
      </c>
    </row>
    <row r="102" spans="1:2">
      <c r="A102" s="59" t="s">
        <v>1986</v>
      </c>
      <c r="B102" s="59" t="s">
        <v>1987</v>
      </c>
    </row>
    <row r="103" spans="1:2">
      <c r="A103" s="59" t="s">
        <v>1988</v>
      </c>
      <c r="B103" s="59" t="s">
        <v>1989</v>
      </c>
    </row>
    <row r="104" spans="1:2">
      <c r="A104" s="59" t="s">
        <v>1990</v>
      </c>
      <c r="B104" s="59" t="s">
        <v>1991</v>
      </c>
    </row>
    <row r="105" spans="1:2">
      <c r="A105" s="59" t="s">
        <v>1992</v>
      </c>
      <c r="B105" s="59" t="s">
        <v>328</v>
      </c>
    </row>
    <row r="106" spans="1:2">
      <c r="A106" s="59" t="s">
        <v>1993</v>
      </c>
      <c r="B106" s="59" t="s">
        <v>266</v>
      </c>
    </row>
    <row r="107" spans="1:2">
      <c r="A107" s="59" t="s">
        <v>1994</v>
      </c>
      <c r="B107" s="59" t="s">
        <v>1995</v>
      </c>
    </row>
    <row r="108" spans="1:2">
      <c r="A108" s="59" t="s">
        <v>1996</v>
      </c>
      <c r="B108" s="59" t="s">
        <v>1997</v>
      </c>
    </row>
    <row r="109" spans="1:2">
      <c r="A109" s="59" t="s">
        <v>1998</v>
      </c>
      <c r="B109" s="59" t="s">
        <v>1999</v>
      </c>
    </row>
    <row r="110" spans="1:2">
      <c r="A110" s="59" t="s">
        <v>2000</v>
      </c>
      <c r="B110" s="59" t="s">
        <v>2001</v>
      </c>
    </row>
    <row r="111" spans="1:2">
      <c r="A111" s="59" t="s">
        <v>2002</v>
      </c>
      <c r="B111" s="59" t="s">
        <v>2003</v>
      </c>
    </row>
    <row r="112" spans="1:2">
      <c r="A112" s="59" t="s">
        <v>2004</v>
      </c>
      <c r="B112" s="59" t="s">
        <v>2005</v>
      </c>
    </row>
    <row r="113" spans="1:2">
      <c r="A113" s="59" t="s">
        <v>2006</v>
      </c>
      <c r="B113" s="59" t="s">
        <v>2007</v>
      </c>
    </row>
    <row r="114" spans="1:2">
      <c r="A114" s="59" t="s">
        <v>2008</v>
      </c>
      <c r="B114" s="59" t="s">
        <v>139</v>
      </c>
    </row>
    <row r="115" spans="1:2">
      <c r="A115" s="59" t="s">
        <v>2009</v>
      </c>
      <c r="B115" s="59" t="s">
        <v>2010</v>
      </c>
    </row>
    <row r="116" spans="1:2">
      <c r="A116" s="59" t="s">
        <v>2011</v>
      </c>
      <c r="B116" s="59" t="s">
        <v>2012</v>
      </c>
    </row>
    <row r="117" spans="1:2">
      <c r="A117" s="59" t="s">
        <v>2013</v>
      </c>
      <c r="B117" s="59" t="s">
        <v>2014</v>
      </c>
    </row>
    <row r="118" spans="1:2">
      <c r="A118" s="59" t="s">
        <v>2015</v>
      </c>
      <c r="B118" s="59" t="s">
        <v>2016</v>
      </c>
    </row>
    <row r="119" spans="1:2">
      <c r="A119" s="59" t="s">
        <v>2017</v>
      </c>
      <c r="B119" s="59" t="s">
        <v>2018</v>
      </c>
    </row>
    <row r="120" spans="1:2">
      <c r="A120" s="59" t="s">
        <v>2019</v>
      </c>
      <c r="B120" s="59" t="s">
        <v>2020</v>
      </c>
    </row>
    <row r="121" spans="1:2">
      <c r="A121" s="59" t="s">
        <v>2021</v>
      </c>
      <c r="B121" s="59" t="s">
        <v>87</v>
      </c>
    </row>
    <row r="122" spans="1:2">
      <c r="A122" s="59" t="s">
        <v>2022</v>
      </c>
      <c r="B122" s="59" t="s">
        <v>2023</v>
      </c>
    </row>
    <row r="123" spans="1:2">
      <c r="A123" s="59" t="s">
        <v>2024</v>
      </c>
      <c r="B123" s="59" t="s">
        <v>2025</v>
      </c>
    </row>
    <row r="124" spans="1:2">
      <c r="A124" s="59" t="s">
        <v>2026</v>
      </c>
      <c r="B124" s="59" t="s">
        <v>2027</v>
      </c>
    </row>
    <row r="125" spans="1:2">
      <c r="A125" s="59" t="s">
        <v>2028</v>
      </c>
      <c r="B125" s="59" t="s">
        <v>2029</v>
      </c>
    </row>
    <row r="126" spans="1:2">
      <c r="A126" s="59" t="s">
        <v>2030</v>
      </c>
      <c r="B126" s="59" t="s">
        <v>2031</v>
      </c>
    </row>
    <row r="127" spans="1:2">
      <c r="A127" s="59" t="s">
        <v>2032</v>
      </c>
      <c r="B127" s="59" t="s">
        <v>2033</v>
      </c>
    </row>
    <row r="128" spans="1:2">
      <c r="A128" s="59" t="s">
        <v>2034</v>
      </c>
      <c r="B128" s="59" t="s">
        <v>2035</v>
      </c>
    </row>
    <row r="129" spans="1:2">
      <c r="A129" s="59" t="s">
        <v>2036</v>
      </c>
      <c r="B129" s="59" t="s">
        <v>2037</v>
      </c>
    </row>
    <row r="130" spans="1:2">
      <c r="A130" s="59" t="s">
        <v>2038</v>
      </c>
      <c r="B130" s="59" t="s">
        <v>2039</v>
      </c>
    </row>
    <row r="131" spans="1:2">
      <c r="A131" s="59" t="s">
        <v>2040</v>
      </c>
      <c r="B131" s="59" t="s">
        <v>2041</v>
      </c>
    </row>
    <row r="132" spans="1:2">
      <c r="A132" s="59" t="s">
        <v>2042</v>
      </c>
      <c r="B132" s="59" t="s">
        <v>2043</v>
      </c>
    </row>
    <row r="133" spans="1:2">
      <c r="A133" s="59" t="s">
        <v>2044</v>
      </c>
      <c r="B133" s="59" t="s">
        <v>2045</v>
      </c>
    </row>
    <row r="134" spans="1:2">
      <c r="A134" s="59" t="s">
        <v>2048</v>
      </c>
      <c r="B134" s="59" t="s">
        <v>93</v>
      </c>
    </row>
    <row r="135" spans="1:2">
      <c r="A135" s="59" t="s">
        <v>2049</v>
      </c>
      <c r="B135" s="59" t="s">
        <v>2050</v>
      </c>
    </row>
    <row r="136" spans="1:2">
      <c r="A136" s="59" t="s">
        <v>2051</v>
      </c>
      <c r="B136" s="59" t="s">
        <v>2052</v>
      </c>
    </row>
    <row r="137" spans="1:2">
      <c r="A137" s="59" t="s">
        <v>2053</v>
      </c>
      <c r="B137" s="59" t="s">
        <v>2054</v>
      </c>
    </row>
    <row r="138" spans="1:2">
      <c r="A138" s="59" t="s">
        <v>2055</v>
      </c>
      <c r="B138" s="59" t="s">
        <v>2056</v>
      </c>
    </row>
    <row r="139" spans="1:2">
      <c r="A139" s="59" t="s">
        <v>2057</v>
      </c>
      <c r="B139" s="59" t="s">
        <v>2058</v>
      </c>
    </row>
    <row r="140" spans="1:2">
      <c r="A140" s="59" t="s">
        <v>2059</v>
      </c>
      <c r="B140" s="59" t="s">
        <v>2060</v>
      </c>
    </row>
    <row r="141" spans="1:2">
      <c r="A141" s="59" t="s">
        <v>2061</v>
      </c>
      <c r="B141" s="59" t="s">
        <v>2062</v>
      </c>
    </row>
    <row r="142" spans="1:2">
      <c r="A142" s="59" t="s">
        <v>2063</v>
      </c>
      <c r="B142" s="59" t="s">
        <v>2064</v>
      </c>
    </row>
    <row r="143" spans="1:2">
      <c r="A143" s="59" t="s">
        <v>2065</v>
      </c>
      <c r="B143" s="59" t="s">
        <v>2066</v>
      </c>
    </row>
    <row r="144" spans="1:2">
      <c r="A144" s="59" t="s">
        <v>2067</v>
      </c>
      <c r="B144" s="59" t="s">
        <v>2068</v>
      </c>
    </row>
    <row r="145" spans="1:2">
      <c r="A145" s="59" t="s">
        <v>2069</v>
      </c>
      <c r="B145" s="59" t="s">
        <v>2070</v>
      </c>
    </row>
    <row r="146" spans="1:2">
      <c r="A146" s="59" t="s">
        <v>2071</v>
      </c>
      <c r="B146" s="59" t="s">
        <v>2072</v>
      </c>
    </row>
    <row r="147" spans="1:2">
      <c r="A147" s="59" t="s">
        <v>2073</v>
      </c>
      <c r="B147" s="59" t="s">
        <v>2074</v>
      </c>
    </row>
    <row r="148" spans="1:2">
      <c r="A148" s="59" t="s">
        <v>2075</v>
      </c>
      <c r="B148" s="59" t="s">
        <v>2076</v>
      </c>
    </row>
    <row r="149" spans="1:2">
      <c r="A149" s="59" t="s">
        <v>2077</v>
      </c>
      <c r="B149" s="59" t="s">
        <v>2078</v>
      </c>
    </row>
    <row r="150" spans="1:2">
      <c r="A150" s="59" t="s">
        <v>2079</v>
      </c>
      <c r="B150" s="59" t="s">
        <v>2080</v>
      </c>
    </row>
    <row r="151" spans="1:2">
      <c r="A151" s="59" t="s">
        <v>2081</v>
      </c>
      <c r="B151" s="59" t="s">
        <v>2082</v>
      </c>
    </row>
    <row r="152" spans="1:2">
      <c r="A152" s="59" t="s">
        <v>2083</v>
      </c>
      <c r="B152" s="59" t="s">
        <v>77</v>
      </c>
    </row>
    <row r="153" spans="1:2">
      <c r="A153" s="59" t="s">
        <v>2084</v>
      </c>
      <c r="B153" s="59" t="s">
        <v>2085</v>
      </c>
    </row>
    <row r="154" spans="1:2">
      <c r="A154" s="59" t="s">
        <v>2086</v>
      </c>
      <c r="B154" s="59" t="s">
        <v>2087</v>
      </c>
    </row>
    <row r="155" spans="1:2">
      <c r="A155" s="59" t="s">
        <v>2088</v>
      </c>
      <c r="B155" s="59" t="s">
        <v>2089</v>
      </c>
    </row>
    <row r="156" spans="1:2">
      <c r="A156" s="59" t="s">
        <v>2090</v>
      </c>
      <c r="B156" s="59" t="s">
        <v>2091</v>
      </c>
    </row>
    <row r="157" spans="1:2">
      <c r="A157" s="59" t="s">
        <v>2092</v>
      </c>
      <c r="B157" s="59" t="s">
        <v>2093</v>
      </c>
    </row>
    <row r="158" spans="1:2">
      <c r="A158" s="59" t="s">
        <v>2094</v>
      </c>
      <c r="B158" s="59" t="s">
        <v>2095</v>
      </c>
    </row>
    <row r="159" spans="1:2">
      <c r="A159" s="59" t="s">
        <v>2096</v>
      </c>
      <c r="B159" s="59" t="s">
        <v>299</v>
      </c>
    </row>
    <row r="160" spans="1:2">
      <c r="A160" s="59" t="s">
        <v>2097</v>
      </c>
      <c r="B160" s="59" t="s">
        <v>2098</v>
      </c>
    </row>
    <row r="161" spans="1:2">
      <c r="A161" s="59" t="s">
        <v>2099</v>
      </c>
      <c r="B161" s="59" t="s">
        <v>2100</v>
      </c>
    </row>
    <row r="162" spans="1:2">
      <c r="A162" s="59" t="s">
        <v>2101</v>
      </c>
      <c r="B162" s="59" t="s">
        <v>2102</v>
      </c>
    </row>
    <row r="163" spans="1:2">
      <c r="A163" s="59" t="s">
        <v>2103</v>
      </c>
      <c r="B163" s="59" t="s">
        <v>2104</v>
      </c>
    </row>
    <row r="164" spans="1:2">
      <c r="A164" s="59" t="s">
        <v>2105</v>
      </c>
      <c r="B164" s="59" t="s">
        <v>2106</v>
      </c>
    </row>
    <row r="165" spans="1:2">
      <c r="A165" s="59" t="s">
        <v>2107</v>
      </c>
      <c r="B165" s="59" t="s">
        <v>2108</v>
      </c>
    </row>
    <row r="166" spans="1:2">
      <c r="A166" s="59" t="s">
        <v>2046</v>
      </c>
      <c r="B166" s="59" t="s">
        <v>2047</v>
      </c>
    </row>
    <row r="167" spans="1:2">
      <c r="A167" s="59" t="s">
        <v>2109</v>
      </c>
      <c r="B167" s="59" t="s">
        <v>2110</v>
      </c>
    </row>
    <row r="168" spans="1:2">
      <c r="A168" s="59" t="s">
        <v>2111</v>
      </c>
      <c r="B168" s="59" t="s">
        <v>122</v>
      </c>
    </row>
    <row r="169" spans="1:2">
      <c r="A169" s="59" t="s">
        <v>2112</v>
      </c>
      <c r="B169" s="59" t="s">
        <v>2113</v>
      </c>
    </row>
    <row r="170" spans="1:2">
      <c r="A170" s="59" t="s">
        <v>2114</v>
      </c>
      <c r="B170" s="59" t="s">
        <v>2115</v>
      </c>
    </row>
    <row r="171" spans="1:2">
      <c r="A171" s="59" t="s">
        <v>2116</v>
      </c>
      <c r="B171" s="59" t="s">
        <v>2117</v>
      </c>
    </row>
    <row r="172" spans="1:2">
      <c r="A172" s="59" t="s">
        <v>2118</v>
      </c>
      <c r="B172" s="59" t="s">
        <v>2119</v>
      </c>
    </row>
    <row r="173" spans="1:2">
      <c r="A173" s="59" t="s">
        <v>2120</v>
      </c>
      <c r="B173" s="59" t="s">
        <v>2121</v>
      </c>
    </row>
    <row r="174" spans="1:2">
      <c r="A174" s="59" t="s">
        <v>2122</v>
      </c>
      <c r="B174" s="59" t="s">
        <v>2123</v>
      </c>
    </row>
    <row r="175" spans="1:2">
      <c r="A175" s="59" t="s">
        <v>2124</v>
      </c>
      <c r="B175" s="59" t="s">
        <v>2125</v>
      </c>
    </row>
    <row r="176" spans="1:2">
      <c r="A176" s="59" t="s">
        <v>2126</v>
      </c>
      <c r="B176" s="59" t="s">
        <v>2127</v>
      </c>
    </row>
    <row r="177" spans="1:2">
      <c r="A177" s="59" t="s">
        <v>2128</v>
      </c>
      <c r="B177" s="59" t="s">
        <v>2129</v>
      </c>
    </row>
    <row r="178" spans="1:2">
      <c r="A178" s="59" t="s">
        <v>2130</v>
      </c>
      <c r="B178" s="59" t="s">
        <v>2131</v>
      </c>
    </row>
    <row r="179" spans="1:2">
      <c r="A179" s="59" t="s">
        <v>2132</v>
      </c>
      <c r="B179" s="59" t="s">
        <v>2133</v>
      </c>
    </row>
    <row r="180" spans="1:2">
      <c r="A180" s="59" t="s">
        <v>2134</v>
      </c>
      <c r="B180" s="59" t="s">
        <v>2135</v>
      </c>
    </row>
    <row r="181" spans="1:2">
      <c r="A181" s="59" t="s">
        <v>2136</v>
      </c>
      <c r="B181" s="59" t="s">
        <v>2137</v>
      </c>
    </row>
    <row r="182" spans="1:2">
      <c r="A182" s="59" t="s">
        <v>2138</v>
      </c>
      <c r="B182" s="59" t="s">
        <v>2139</v>
      </c>
    </row>
    <row r="183" spans="1:2">
      <c r="A183" s="59" t="s">
        <v>2140</v>
      </c>
      <c r="B183" s="59" t="s">
        <v>2141</v>
      </c>
    </row>
    <row r="184" spans="1:2">
      <c r="A184" s="59" t="s">
        <v>2142</v>
      </c>
      <c r="B184" s="59" t="s">
        <v>2143</v>
      </c>
    </row>
    <row r="185" spans="1:2">
      <c r="A185" s="59" t="s">
        <v>2144</v>
      </c>
      <c r="B185" s="59" t="s">
        <v>179</v>
      </c>
    </row>
    <row r="186" spans="1:2">
      <c r="A186" s="59" t="s">
        <v>2145</v>
      </c>
      <c r="B186" s="59" t="s">
        <v>2146</v>
      </c>
    </row>
    <row r="187" spans="1:2">
      <c r="A187" s="59" t="s">
        <v>2147</v>
      </c>
      <c r="B187" s="59" t="s">
        <v>2148</v>
      </c>
    </row>
    <row r="188" spans="1:2">
      <c r="A188" s="59" t="s">
        <v>2149</v>
      </c>
      <c r="B188" s="59" t="s">
        <v>2150</v>
      </c>
    </row>
    <row r="189" spans="1:2">
      <c r="A189" s="59" t="s">
        <v>2151</v>
      </c>
      <c r="B189" s="59" t="s">
        <v>2152</v>
      </c>
    </row>
    <row r="190" spans="1:2">
      <c r="A190" s="59" t="s">
        <v>2153</v>
      </c>
      <c r="B190" s="59" t="s">
        <v>2154</v>
      </c>
    </row>
    <row r="191" spans="1:2">
      <c r="A191" s="59" t="s">
        <v>2155</v>
      </c>
      <c r="B191" s="59" t="s">
        <v>2156</v>
      </c>
    </row>
    <row r="192" spans="1:2">
      <c r="A192" s="59" t="s">
        <v>2157</v>
      </c>
      <c r="B192" s="59" t="s">
        <v>2158</v>
      </c>
    </row>
    <row r="193" spans="1:2">
      <c r="A193" s="59" t="s">
        <v>2159</v>
      </c>
      <c r="B193" s="59" t="s">
        <v>2160</v>
      </c>
    </row>
    <row r="194" spans="1:2">
      <c r="A194" s="59" t="s">
        <v>2161</v>
      </c>
      <c r="B194" s="59" t="s">
        <v>2162</v>
      </c>
    </row>
    <row r="195" spans="1:2">
      <c r="A195" s="59" t="s">
        <v>2163</v>
      </c>
      <c r="B195" s="59" t="s">
        <v>2164</v>
      </c>
    </row>
    <row r="196" spans="1:2">
      <c r="A196" s="59" t="s">
        <v>2165</v>
      </c>
      <c r="B196" s="59" t="s">
        <v>2166</v>
      </c>
    </row>
    <row r="197" spans="1:2">
      <c r="A197" s="59" t="s">
        <v>2167</v>
      </c>
      <c r="B197" s="59" t="s">
        <v>2168</v>
      </c>
    </row>
    <row r="198" spans="1:2">
      <c r="A198" s="59" t="s">
        <v>2169</v>
      </c>
      <c r="B198" s="59" t="s">
        <v>2170</v>
      </c>
    </row>
    <row r="199" spans="1:2">
      <c r="A199" s="59" t="s">
        <v>2171</v>
      </c>
      <c r="B199" s="59" t="s">
        <v>2172</v>
      </c>
    </row>
    <row r="200" spans="1:2">
      <c r="A200" s="59" t="s">
        <v>2173</v>
      </c>
      <c r="B200" s="59" t="s">
        <v>2174</v>
      </c>
    </row>
    <row r="201" spans="1:2">
      <c r="A201" s="59" t="s">
        <v>2175</v>
      </c>
      <c r="B201" s="59" t="s">
        <v>2176</v>
      </c>
    </row>
    <row r="202" spans="1:2">
      <c r="A202" s="59" t="s">
        <v>2177</v>
      </c>
      <c r="B202" s="59" t="s">
        <v>2178</v>
      </c>
    </row>
    <row r="203" spans="1:2">
      <c r="A203" s="59" t="s">
        <v>2179</v>
      </c>
      <c r="B203" s="59" t="s">
        <v>2180</v>
      </c>
    </row>
    <row r="204" spans="1:2">
      <c r="A204" s="59" t="s">
        <v>2181</v>
      </c>
      <c r="B204" s="59" t="s">
        <v>2182</v>
      </c>
    </row>
    <row r="205" spans="1:2">
      <c r="A205" s="59" t="s">
        <v>2183</v>
      </c>
      <c r="B205" s="59" t="s">
        <v>2184</v>
      </c>
    </row>
    <row r="206" spans="1:2">
      <c r="A206" s="59" t="s">
        <v>2185</v>
      </c>
      <c r="B206" s="59" t="s">
        <v>2186</v>
      </c>
    </row>
    <row r="207" spans="1:2">
      <c r="A207" s="59" t="s">
        <v>2187</v>
      </c>
      <c r="B207" s="59" t="s">
        <v>2188</v>
      </c>
    </row>
    <row r="208" spans="1:2">
      <c r="A208" s="59" t="s">
        <v>2189</v>
      </c>
      <c r="B208" s="59" t="s">
        <v>2190</v>
      </c>
    </row>
    <row r="209" spans="1:2">
      <c r="A209" s="59" t="s">
        <v>2191</v>
      </c>
      <c r="B209" s="59" t="s">
        <v>2192</v>
      </c>
    </row>
    <row r="210" spans="1:2">
      <c r="A210" s="59" t="s">
        <v>2193</v>
      </c>
      <c r="B210" s="59" t="s">
        <v>2194</v>
      </c>
    </row>
    <row r="211" spans="1:2">
      <c r="A211" s="59" t="s">
        <v>2195</v>
      </c>
      <c r="B211" s="59" t="s">
        <v>2196</v>
      </c>
    </row>
    <row r="212" spans="1:2">
      <c r="A212" s="59" t="s">
        <v>2197</v>
      </c>
      <c r="B212" s="59" t="s">
        <v>2198</v>
      </c>
    </row>
    <row r="213" spans="1:2">
      <c r="A213" s="59" t="s">
        <v>2199</v>
      </c>
      <c r="B213" s="59" t="s">
        <v>2200</v>
      </c>
    </row>
    <row r="214" spans="1:2">
      <c r="A214" s="59" t="s">
        <v>2201</v>
      </c>
      <c r="B214" s="59" t="s">
        <v>2202</v>
      </c>
    </row>
    <row r="215" spans="1:2">
      <c r="A215" s="59" t="s">
        <v>2203</v>
      </c>
      <c r="B215" s="59" t="s">
        <v>2204</v>
      </c>
    </row>
    <row r="216" spans="1:2">
      <c r="A216" s="59" t="s">
        <v>2205</v>
      </c>
      <c r="B216" s="59" t="s">
        <v>2206</v>
      </c>
    </row>
    <row r="217" spans="1:2">
      <c r="A217" s="59" t="s">
        <v>2207</v>
      </c>
      <c r="B217" s="59" t="s">
        <v>2208</v>
      </c>
    </row>
    <row r="218" spans="1:2">
      <c r="A218" s="59" t="s">
        <v>2209</v>
      </c>
      <c r="B218" s="59" t="s">
        <v>2210</v>
      </c>
    </row>
    <row r="219" spans="1:2">
      <c r="A219" s="59" t="s">
        <v>2211</v>
      </c>
      <c r="B219" s="59" t="s">
        <v>82</v>
      </c>
    </row>
    <row r="220" spans="1:2">
      <c r="A220" s="59" t="s">
        <v>2212</v>
      </c>
      <c r="B220" s="59" t="s">
        <v>2213</v>
      </c>
    </row>
    <row r="221" spans="1:2">
      <c r="A221" s="59" t="s">
        <v>2214</v>
      </c>
      <c r="B221" s="59" t="s">
        <v>2215</v>
      </c>
    </row>
    <row r="222" spans="1:2">
      <c r="A222" s="59" t="s">
        <v>2216</v>
      </c>
      <c r="B222" s="59" t="s">
        <v>205</v>
      </c>
    </row>
    <row r="223" spans="1:2">
      <c r="A223" s="59" t="s">
        <v>2217</v>
      </c>
      <c r="B223" s="59" t="s">
        <v>2218</v>
      </c>
    </row>
    <row r="224" spans="1:2">
      <c r="A224" s="59" t="s">
        <v>2219</v>
      </c>
      <c r="B224" s="59" t="s">
        <v>2220</v>
      </c>
    </row>
    <row r="225" spans="1:2">
      <c r="A225" s="59" t="s">
        <v>2221</v>
      </c>
      <c r="B225" s="59" t="s">
        <v>2222</v>
      </c>
    </row>
    <row r="226" spans="1:2">
      <c r="A226" s="59" t="s">
        <v>2223</v>
      </c>
      <c r="B226" s="59" t="s">
        <v>2224</v>
      </c>
    </row>
    <row r="227" spans="1:2">
      <c r="A227" s="59" t="s">
        <v>2225</v>
      </c>
      <c r="B227" s="59" t="s">
        <v>2226</v>
      </c>
    </row>
    <row r="228" spans="1:2">
      <c r="A228" s="59" t="s">
        <v>2227</v>
      </c>
      <c r="B228" s="59" t="s">
        <v>2228</v>
      </c>
    </row>
    <row r="229" spans="1:2">
      <c r="A229" s="59" t="s">
        <v>2229</v>
      </c>
      <c r="B229" s="59" t="s">
        <v>2230</v>
      </c>
    </row>
    <row r="230" spans="1:2">
      <c r="A230" s="59" t="s">
        <v>2231</v>
      </c>
      <c r="B230" s="59" t="s">
        <v>2232</v>
      </c>
    </row>
    <row r="231" spans="1:2">
      <c r="A231" s="59" t="s">
        <v>2233</v>
      </c>
      <c r="B231" s="59" t="s">
        <v>2234</v>
      </c>
    </row>
    <row r="232" spans="1:2">
      <c r="A232" s="59" t="s">
        <v>2235</v>
      </c>
      <c r="B232" s="59" t="s">
        <v>2236</v>
      </c>
    </row>
    <row r="233" spans="1:2">
      <c r="A233" s="59" t="s">
        <v>2237</v>
      </c>
      <c r="B233" s="59" t="s">
        <v>2238</v>
      </c>
    </row>
    <row r="234" spans="1:2">
      <c r="A234" s="59" t="s">
        <v>2239</v>
      </c>
      <c r="B234" s="59" t="s">
        <v>2240</v>
      </c>
    </row>
    <row r="235" spans="1:2">
      <c r="A235" s="59" t="s">
        <v>2241</v>
      </c>
      <c r="B235" s="59" t="s">
        <v>2242</v>
      </c>
    </row>
    <row r="236" spans="1:2">
      <c r="A236" s="59" t="s">
        <v>2243</v>
      </c>
      <c r="B236" s="59" t="s">
        <v>162</v>
      </c>
    </row>
    <row r="237" spans="1:2">
      <c r="A237" s="59" t="s">
        <v>2244</v>
      </c>
      <c r="B237" s="59" t="s">
        <v>2245</v>
      </c>
    </row>
    <row r="238" spans="1:2">
      <c r="A238" s="59" t="s">
        <v>2246</v>
      </c>
      <c r="B238" s="59" t="s">
        <v>323</v>
      </c>
    </row>
    <row r="239" spans="1:2">
      <c r="A239" s="59" t="s">
        <v>2247</v>
      </c>
      <c r="B239" s="59" t="s">
        <v>2248</v>
      </c>
    </row>
    <row r="240" spans="1:2">
      <c r="A240" s="59" t="s">
        <v>2249</v>
      </c>
      <c r="B240" s="59" t="s">
        <v>2250</v>
      </c>
    </row>
    <row r="241" spans="1:2">
      <c r="A241" s="59" t="s">
        <v>2251</v>
      </c>
      <c r="B241" s="59" t="s">
        <v>2252</v>
      </c>
    </row>
    <row r="242" spans="1:2">
      <c r="A242" s="59" t="s">
        <v>2253</v>
      </c>
      <c r="B242" s="59" t="s">
        <v>2254</v>
      </c>
    </row>
    <row r="243" spans="1:2">
      <c r="A243" s="59" t="s">
        <v>2255</v>
      </c>
      <c r="B243" s="59" t="s">
        <v>2256</v>
      </c>
    </row>
    <row r="244" spans="1:2">
      <c r="A244" s="59" t="s">
        <v>2257</v>
      </c>
      <c r="B244" s="59" t="s">
        <v>2258</v>
      </c>
    </row>
    <row r="245" spans="1:2">
      <c r="A245" s="59" t="s">
        <v>2259</v>
      </c>
      <c r="B245" s="59" t="s">
        <v>2260</v>
      </c>
    </row>
    <row r="246" spans="1:2">
      <c r="A246" s="59" t="s">
        <v>2261</v>
      </c>
      <c r="B246" s="59" t="s">
        <v>2262</v>
      </c>
    </row>
    <row r="247" spans="1:2">
      <c r="A247" s="59" t="s">
        <v>2263</v>
      </c>
      <c r="B247" s="59" t="s">
        <v>2264</v>
      </c>
    </row>
    <row r="248" spans="1:2">
      <c r="A248" s="59" t="s">
        <v>2265</v>
      </c>
      <c r="B248" s="59" t="s">
        <v>2266</v>
      </c>
    </row>
    <row r="249" spans="1:2">
      <c r="A249" s="59" t="s">
        <v>2267</v>
      </c>
      <c r="B249" s="59" t="s">
        <v>2268</v>
      </c>
    </row>
    <row r="250" spans="1:2">
      <c r="A250" s="59" t="s">
        <v>2269</v>
      </c>
      <c r="B250" s="59"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ColWidth="9" defaultRowHeight="12.75"/>
  <cols>
    <col min="2" max="2" width="27.375" customWidth="1"/>
    <col min="3" max="3" width="15.25" customWidth="1"/>
  </cols>
  <sheetData>
    <row r="1" spans="1:3">
      <c r="A1" s="156" t="s">
        <v>2271</v>
      </c>
      <c r="B1" s="156" t="s">
        <v>2272</v>
      </c>
      <c r="C1" s="156"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5"/>
      <c r="B1" s="6"/>
      <c r="C1" s="6"/>
      <c r="D1" s="147"/>
      <c r="E1" s="6"/>
      <c r="F1" s="6"/>
      <c r="G1" s="7"/>
    </row>
    <row r="2" spans="1:7">
      <c r="A2" s="1"/>
      <c r="B2" s="3" t="s">
        <v>1</v>
      </c>
      <c r="C2" s="4"/>
      <c r="D2" s="148"/>
      <c r="E2" s="4"/>
      <c r="F2" s="4"/>
      <c r="G2" s="26"/>
    </row>
    <row r="3" spans="1:7">
      <c r="A3" s="1"/>
      <c r="B3" s="4" t="s">
        <v>2</v>
      </c>
      <c r="C3" s="3"/>
      <c r="D3" s="149"/>
      <c r="E3" s="4"/>
      <c r="F3" s="3"/>
      <c r="G3" s="26"/>
    </row>
    <row r="4" spans="1:7" ht="15">
      <c r="A4" s="1"/>
      <c r="B4" s="185" t="s">
        <v>3</v>
      </c>
      <c r="C4" s="186"/>
      <c r="D4" s="187"/>
      <c r="E4" s="4"/>
      <c r="F4" s="186"/>
      <c r="G4" s="26"/>
    </row>
    <row r="5" spans="1:7">
      <c r="A5" s="1"/>
      <c r="B5" s="191" t="s">
        <v>4</v>
      </c>
      <c r="C5" s="188"/>
      <c r="D5" s="189"/>
      <c r="E5" s="4"/>
      <c r="F5" s="188"/>
      <c r="G5" s="26"/>
    </row>
    <row r="6" spans="1:7">
      <c r="A6" s="1"/>
      <c r="B6" s="4"/>
      <c r="C6" s="4"/>
      <c r="D6" s="148"/>
      <c r="E6" s="4"/>
      <c r="F6" s="4"/>
      <c r="G6" s="26"/>
    </row>
    <row r="7" spans="1:7">
      <c r="A7" s="1"/>
      <c r="B7" s="4"/>
      <c r="C7" s="4"/>
      <c r="D7" s="148"/>
      <c r="E7" s="4"/>
      <c r="F7" s="4"/>
      <c r="G7" s="26"/>
    </row>
    <row r="8" spans="1:7">
      <c r="A8" s="1"/>
      <c r="B8" s="4"/>
      <c r="C8" s="4"/>
      <c r="D8" s="148"/>
      <c r="E8" s="4"/>
      <c r="F8" s="4"/>
      <c r="G8" s="26"/>
    </row>
    <row r="9" spans="1:7" ht="20.100000000000001" customHeight="1">
      <c r="A9" s="1"/>
      <c r="B9" s="319" t="s">
        <v>5</v>
      </c>
      <c r="C9" s="319"/>
      <c r="D9" s="319"/>
      <c r="E9" s="319"/>
      <c r="F9" s="319"/>
      <c r="G9" s="26"/>
    </row>
    <row r="10" spans="1:7" ht="27" customHeight="1">
      <c r="A10" s="1"/>
      <c r="B10" s="320" t="s">
        <v>6</v>
      </c>
      <c r="C10" s="320"/>
      <c r="D10" s="320"/>
      <c r="E10" s="320"/>
      <c r="F10" s="320"/>
      <c r="G10" s="26"/>
    </row>
    <row r="11" spans="1:7" ht="82.5" customHeight="1">
      <c r="A11" s="1"/>
      <c r="B11" s="321"/>
      <c r="C11" s="321"/>
      <c r="D11" s="321"/>
      <c r="E11" s="321"/>
      <c r="F11" s="321"/>
      <c r="G11" s="26"/>
    </row>
    <row r="12" spans="1:7" ht="22.5">
      <c r="A12" s="1"/>
      <c r="B12" s="175" t="s">
        <v>7</v>
      </c>
      <c r="C12" s="176" t="s">
        <v>8</v>
      </c>
      <c r="D12" s="177" t="s">
        <v>9</v>
      </c>
      <c r="E12" s="176" t="s">
        <v>10</v>
      </c>
      <c r="F12" s="176" t="s">
        <v>11</v>
      </c>
      <c r="G12" s="26"/>
    </row>
    <row r="13" spans="1:7" ht="67.5">
      <c r="A13" s="1"/>
      <c r="B13" s="309">
        <v>1</v>
      </c>
      <c r="C13" s="228" t="s">
        <v>12</v>
      </c>
      <c r="D13" s="229">
        <v>44489</v>
      </c>
      <c r="E13" s="228" t="s">
        <v>12669</v>
      </c>
      <c r="F13" s="230" t="s">
        <v>12701</v>
      </c>
      <c r="G13" s="26"/>
    </row>
    <row r="14" spans="1:7" ht="67.5">
      <c r="A14" s="1"/>
      <c r="B14" s="227">
        <v>1.01</v>
      </c>
      <c r="C14" s="228" t="s">
        <v>12</v>
      </c>
      <c r="D14" s="229">
        <v>44523</v>
      </c>
      <c r="E14" s="228" t="s">
        <v>12670</v>
      </c>
      <c r="F14" s="230" t="s">
        <v>12701</v>
      </c>
      <c r="G14" s="26"/>
    </row>
    <row r="15" spans="1:7" ht="67.5">
      <c r="A15" s="1"/>
      <c r="B15" s="227">
        <v>1.02</v>
      </c>
      <c r="C15" s="228" t="s">
        <v>12</v>
      </c>
      <c r="D15" s="229">
        <v>44553</v>
      </c>
      <c r="E15" s="228" t="s">
        <v>12671</v>
      </c>
      <c r="F15" s="230" t="s">
        <v>12701</v>
      </c>
      <c r="G15" s="26"/>
    </row>
    <row r="16" spans="1:7" ht="90">
      <c r="A16" s="1"/>
      <c r="B16" s="227">
        <v>1.1000000000000001</v>
      </c>
      <c r="C16" s="228" t="s">
        <v>12</v>
      </c>
      <c r="D16" s="229">
        <v>44848</v>
      </c>
      <c r="E16" s="228" t="s">
        <v>12695</v>
      </c>
      <c r="F16" s="230" t="s">
        <v>12702</v>
      </c>
      <c r="G16" s="26"/>
    </row>
    <row r="17" spans="1:7" ht="56.25">
      <c r="A17" s="1"/>
      <c r="B17" s="227">
        <v>1.1100000000000001</v>
      </c>
      <c r="C17" s="228" t="s">
        <v>12</v>
      </c>
      <c r="D17" s="229">
        <v>44869</v>
      </c>
      <c r="E17" s="228" t="s">
        <v>12696</v>
      </c>
      <c r="F17" s="230" t="s">
        <v>12702</v>
      </c>
      <c r="G17" s="26"/>
    </row>
    <row r="18" spans="1:7" ht="56.25">
      <c r="A18" s="1"/>
      <c r="B18" s="227">
        <v>1.2</v>
      </c>
      <c r="C18" s="228" t="s">
        <v>12</v>
      </c>
      <c r="D18" s="229">
        <v>45058</v>
      </c>
      <c r="E18" s="228" t="s">
        <v>12749</v>
      </c>
      <c r="F18" s="230" t="s">
        <v>12703</v>
      </c>
      <c r="G18" s="26"/>
    </row>
    <row r="19" spans="1:7" ht="56.25">
      <c r="A19" s="1"/>
      <c r="B19" s="227">
        <v>1.3</v>
      </c>
      <c r="C19" s="228" t="s">
        <v>12</v>
      </c>
      <c r="D19" s="229">
        <v>45408</v>
      </c>
      <c r="E19" s="310" t="s">
        <v>19199</v>
      </c>
      <c r="F19" s="230" t="s">
        <v>12750</v>
      </c>
      <c r="G19" s="26"/>
    </row>
    <row r="20" spans="1:7" ht="13.5" thickBot="1">
      <c r="A20" s="317"/>
      <c r="B20" s="318" t="str">
        <f ca="1">OFFSET(L!$C$1,MATCH("General"&amp;"Cpy",L!$A:$A,0)-1,SL,,)</f>
        <v>© 2024 Responsible Minerals Initiative. All rights reserved.</v>
      </c>
      <c r="C20" s="318"/>
      <c r="D20" s="318"/>
      <c r="E20" s="318"/>
      <c r="F20" s="318"/>
      <c r="G20" s="27"/>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22"/>
      <c r="B1" s="323"/>
      <c r="C1" s="323"/>
      <c r="D1" s="324"/>
    </row>
    <row r="2" spans="1:8" ht="15">
      <c r="A2" s="178"/>
      <c r="B2" s="179" t="str">
        <f ca="1">OFFSET(L!$C$1,MATCH("Definitions"&amp;ADDRESS(ROW(),COLUMN(),4),L!$A:$A,0)-1,SL,,)</f>
        <v>ITEM</v>
      </c>
      <c r="C2" s="179" t="str">
        <f ca="1">OFFSET(L!$C$1,MATCH("Definitions"&amp;ADDRESS(ROW(),COLUMN(),4),L!$A:$A,0)-1,SL,,)</f>
        <v>DEFINITION</v>
      </c>
      <c r="D2" s="326"/>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6"/>
      <c r="E4" s="181" t="s">
        <v>13</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1" t="s">
        <v>14</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1" t="s">
        <v>15</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1" t="s">
        <v>16</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1" t="s">
        <v>15</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6"/>
      <c r="E11" s="181" t="s">
        <v>15</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6"/>
      <c r="E12" s="181"/>
    </row>
    <row r="13" spans="1:8" ht="90">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1"/>
    </row>
    <row r="14" spans="1:8" ht="45">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6"/>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1" t="s">
        <v>15</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1" t="s">
        <v>16</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1" t="s">
        <v>15</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1" t="s">
        <v>13</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1"/>
    </row>
    <row r="22" spans="1:5" ht="15">
      <c r="A22" s="178"/>
      <c r="B22" s="325" t="str">
        <f ca="1">OFFSET(L!$C$1,MATCH("General"&amp;"Cpy",L!$A:$A,0)-1,SL,,)</f>
        <v>© 2024 Responsible Minerals Initiative. All rights reserved.</v>
      </c>
      <c r="C22" s="325"/>
      <c r="D22" s="326"/>
      <c r="E22" s="181"/>
    </row>
    <row r="23" spans="1:5" ht="13.5" thickBot="1">
      <c r="A23" s="182"/>
      <c r="B23" s="183"/>
      <c r="C23" s="183"/>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F7" zoomScaleNormal="100" workbookViewId="0">
      <selection activeCell="D27" sqref="D27:E2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4"/>
      <c r="P1" s="4"/>
      <c r="Q1" s="4"/>
      <c r="R1" s="4"/>
      <c r="S1" s="4"/>
      <c r="T1" s="4"/>
      <c r="U1" s="4"/>
      <c r="V1" s="4"/>
      <c r="W1" s="4"/>
      <c r="X1" s="4"/>
      <c r="Y1" s="4"/>
      <c r="Z1" s="4"/>
      <c r="AA1" s="4"/>
      <c r="AB1" s="4"/>
      <c r="AC1" s="4"/>
      <c r="AD1" s="4"/>
      <c r="AE1" s="4"/>
      <c r="AF1" s="4"/>
      <c r="AG1" s="4"/>
      <c r="AH1" s="4"/>
    </row>
    <row r="2" spans="1:34" ht="81.75" customHeight="1">
      <c r="A2" s="29"/>
      <c r="B2" s="305"/>
      <c r="C2" s="30"/>
      <c r="D2" s="370" t="str">
        <f ca="1">OFFSET(L!$C$1,MATCH("Declaration"&amp;ADDRESS(ROW(),COLUMN(),4),L!$A:$A,0)-1,SL,,)</f>
        <v>Extended Mineral Reporting Template (EMRT)</v>
      </c>
      <c r="E2" s="371"/>
      <c r="F2" s="371"/>
      <c r="G2" s="371"/>
      <c r="H2" s="371"/>
      <c r="I2" s="371"/>
      <c r="J2" s="372"/>
      <c r="K2" s="31"/>
      <c r="L2" s="105"/>
      <c r="N2" s="98"/>
      <c r="O2" s="98"/>
      <c r="P2" s="4"/>
      <c r="Q2" s="4"/>
      <c r="R2" s="4"/>
      <c r="S2" s="4"/>
      <c r="T2" s="4"/>
      <c r="U2" s="4"/>
      <c r="V2" s="4"/>
      <c r="W2" s="4"/>
      <c r="X2" s="4"/>
      <c r="Y2" s="4"/>
      <c r="Z2" s="4"/>
      <c r="AA2" s="4"/>
      <c r="AB2" s="4"/>
      <c r="AC2" s="4"/>
      <c r="AD2" s="4"/>
      <c r="AE2" s="4"/>
      <c r="AF2" s="4"/>
      <c r="AG2" s="4"/>
      <c r="AH2" s="4"/>
    </row>
    <row r="3" spans="1:34" ht="139.5" customHeight="1">
      <c r="A3" s="29"/>
      <c r="B3" s="225" t="s">
        <v>19201</v>
      </c>
      <c r="C3" s="13"/>
      <c r="D3" s="32" t="s">
        <v>17</v>
      </c>
      <c r="E3" s="391"/>
      <c r="F3" s="392"/>
      <c r="G3" s="392"/>
      <c r="H3" s="392"/>
      <c r="I3" s="392"/>
      <c r="J3" s="192" t="s">
        <v>12830</v>
      </c>
      <c r="K3" s="31"/>
      <c r="L3" s="104"/>
      <c r="P3" s="40">
        <f>MATCH($D$3,LN,0)</f>
        <v>1</v>
      </c>
    </row>
    <row r="4" spans="1:34" ht="15.75">
      <c r="A4" s="29"/>
      <c r="B4" s="376" t="str">
        <f ca="1">OFFSET(L!$C$1,MATCH("Declaration"&amp;ADDRESS(ROW(),COLUMN(),4),L!$A:$A,0)-1,SL,,)</f>
        <v>The purpose of this document is to collect sourcing information on cobalt or natural mica.</v>
      </c>
      <c r="C4" s="376"/>
      <c r="D4" s="376"/>
      <c r="E4" s="376"/>
      <c r="F4" s="376"/>
      <c r="G4" s="376"/>
      <c r="H4" s="376"/>
      <c r="I4" s="383" t="str">
        <f ca="1">OFFSET(L!$C$1,MATCH("Declaration"&amp;ADDRESS(ROW(),COLUMN(),4),L!$A:$A,0)-1,SL,,)</f>
        <v>Link to Terms &amp; Conditions</v>
      </c>
      <c r="J4" s="383"/>
      <c r="K4" s="31"/>
      <c r="L4" s="106"/>
      <c r="P4" s="4"/>
      <c r="Q4" s="4"/>
      <c r="R4" s="4"/>
      <c r="S4" s="4"/>
      <c r="T4" s="4"/>
      <c r="U4" s="4"/>
      <c r="V4" s="4"/>
      <c r="W4" s="4"/>
      <c r="X4" s="4"/>
      <c r="Y4" s="4"/>
      <c r="Z4" s="4"/>
      <c r="AA4" s="4"/>
      <c r="AB4" s="4"/>
      <c r="AC4" s="4"/>
      <c r="AD4" s="4"/>
      <c r="AE4" s="4"/>
      <c r="AF4" s="4"/>
      <c r="AG4" s="4"/>
      <c r="AH4" s="4"/>
    </row>
    <row r="5" spans="1:34" ht="15">
      <c r="A5" s="127" t="str">
        <f>LEFT(D9,1)</f>
        <v>A</v>
      </c>
      <c r="B5" s="14"/>
      <c r="C5" s="14"/>
      <c r="D5" s="14"/>
      <c r="E5" s="14"/>
      <c r="F5" s="14"/>
      <c r="G5" s="14"/>
      <c r="H5" s="14"/>
      <c r="I5" s="14"/>
      <c r="J5" s="14"/>
      <c r="K5" s="31"/>
      <c r="L5" s="106"/>
      <c r="M5" s="99"/>
      <c r="N5" s="99"/>
      <c r="O5" s="99"/>
      <c r="P5" s="12"/>
      <c r="Q5" s="12"/>
      <c r="R5" s="12"/>
      <c r="S5" s="12"/>
      <c r="T5" s="12"/>
      <c r="U5" s="12"/>
      <c r="V5" s="12"/>
      <c r="W5" s="12"/>
      <c r="X5" s="12"/>
      <c r="Y5" s="12"/>
      <c r="Z5" s="12"/>
      <c r="AA5" s="12"/>
      <c r="AB5" s="12"/>
      <c r="AC5" s="12"/>
      <c r="AD5" s="12"/>
      <c r="AE5" s="12"/>
      <c r="AF5" s="12"/>
      <c r="AG5" s="12"/>
      <c r="AH5" s="12"/>
    </row>
    <row r="6" spans="1:34" ht="30">
      <c r="A6" s="29"/>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1"/>
      <c r="L6" s="106" t="s">
        <v>18</v>
      </c>
      <c r="P6" s="4"/>
      <c r="Q6" s="4"/>
      <c r="R6" s="4"/>
      <c r="S6" s="4"/>
      <c r="T6" s="4"/>
      <c r="U6" s="4"/>
      <c r="V6" s="4"/>
      <c r="W6" s="4"/>
      <c r="X6" s="4"/>
      <c r="Y6" s="4"/>
      <c r="Z6" s="4"/>
      <c r="AA6" s="4"/>
      <c r="AB6" s="4"/>
      <c r="AC6" s="4"/>
      <c r="AD6" s="4"/>
      <c r="AE6" s="4"/>
      <c r="AF6" s="4"/>
      <c r="AG6" s="4"/>
      <c r="AH6" s="4"/>
    </row>
    <row r="7" spans="1:34" ht="15.75">
      <c r="A7" s="29"/>
      <c r="B7" s="384" t="str">
        <f ca="1">OFFSET(L!$C$1,MATCH("Declaration"&amp;ADDRESS(ROW(),COLUMN(),4),L!$A:$A,0)-1,SL,,)</f>
        <v>Company Information</v>
      </c>
      <c r="C7" s="384"/>
      <c r="D7" s="384"/>
      <c r="E7" s="384"/>
      <c r="F7" s="384"/>
      <c r="G7" s="384"/>
      <c r="H7" s="384"/>
      <c r="I7" s="384"/>
      <c r="J7" s="384"/>
      <c r="K7" s="31"/>
      <c r="L7" s="106"/>
      <c r="P7" s="4"/>
      <c r="Q7" s="4"/>
      <c r="R7" s="4"/>
      <c r="S7" s="4"/>
      <c r="T7" s="4"/>
      <c r="U7" s="4"/>
      <c r="V7" s="4"/>
      <c r="W7" s="4"/>
      <c r="X7" s="4"/>
      <c r="Y7" s="4"/>
      <c r="Z7" s="4"/>
      <c r="AA7" s="4"/>
      <c r="AB7" s="4"/>
      <c r="AC7" s="4"/>
      <c r="AD7" s="4"/>
      <c r="AE7" s="4"/>
      <c r="AF7" s="4"/>
      <c r="AG7" s="4"/>
      <c r="AH7" s="4"/>
    </row>
    <row r="8" spans="1:34" ht="15.75">
      <c r="A8" s="33"/>
      <c r="B8" s="67" t="str">
        <f ca="1">OFFSET(L!$C$1,MATCH("Declaration"&amp;ADDRESS(ROW(),COLUMN(),4),L!$A:$A,0)-1,SL,,)</f>
        <v>Company Name (*):</v>
      </c>
      <c r="C8" s="68"/>
      <c r="D8" s="373" t="s">
        <v>19207</v>
      </c>
      <c r="E8" s="374"/>
      <c r="F8" s="374"/>
      <c r="G8" s="374"/>
      <c r="H8" s="374"/>
      <c r="I8" s="374"/>
      <c r="J8" s="375"/>
      <c r="K8" s="34"/>
      <c r="L8" s="106"/>
      <c r="P8" s="4"/>
      <c r="Q8" s="4"/>
      <c r="R8" s="4"/>
      <c r="S8" s="4"/>
      <c r="T8" s="4"/>
      <c r="U8" s="4"/>
      <c r="V8" s="4"/>
      <c r="W8" s="4"/>
      <c r="X8" s="4"/>
      <c r="Y8" s="4"/>
      <c r="Z8" s="4"/>
      <c r="AA8" s="4"/>
      <c r="AB8" s="4"/>
      <c r="AC8" s="4"/>
      <c r="AD8" s="4"/>
      <c r="AE8" s="4"/>
      <c r="AF8" s="4"/>
      <c r="AG8" s="4"/>
      <c r="AH8" s="4"/>
    </row>
    <row r="9" spans="1:34" ht="15.75">
      <c r="A9" s="33"/>
      <c r="B9" s="67" t="str">
        <f ca="1">OFFSET(L!$C$1,MATCH("Declaration"&amp;ADDRESS(ROW(),COLUMN(),4),L!$A:$A,0)-1,SL,,)</f>
        <v>Declaration Scope or Class (*):</v>
      </c>
      <c r="C9" s="68"/>
      <c r="D9" s="357" t="s">
        <v>19</v>
      </c>
      <c r="E9" s="358"/>
      <c r="F9" s="358"/>
      <c r="G9" s="359"/>
      <c r="H9" s="197"/>
      <c r="I9" s="197"/>
      <c r="J9" s="197"/>
      <c r="K9" s="31"/>
      <c r="L9" s="106"/>
      <c r="P9" s="40" t="s">
        <v>19</v>
      </c>
      <c r="Q9" s="40" t="s">
        <v>20</v>
      </c>
      <c r="R9" s="40" t="s">
        <v>21</v>
      </c>
      <c r="S9" s="40"/>
      <c r="T9" s="28"/>
      <c r="U9" s="4"/>
      <c r="V9" s="4"/>
      <c r="W9" s="4"/>
      <c r="X9" s="4"/>
      <c r="Y9" s="4"/>
      <c r="Z9" s="4"/>
      <c r="AA9" s="4"/>
      <c r="AB9" s="4"/>
      <c r="AC9" s="4"/>
      <c r="AD9" s="4"/>
      <c r="AE9" s="4"/>
      <c r="AF9" s="4"/>
      <c r="AG9" s="4"/>
      <c r="AH9" s="4"/>
    </row>
    <row r="10" spans="1:34" ht="32.25" customHeight="1">
      <c r="A10" s="33"/>
      <c r="B10" s="385" t="str">
        <f ca="1">OFFSET(L!$C$1,MATCH("Declaration"&amp;ADDRESS(ROW(),COLUMN(),4)&amp;LEFT($D$9,1),L!$A:$A,0)-1,SL,,)</f>
        <v>Description of Scope:</v>
      </c>
      <c r="C10" s="114"/>
      <c r="D10" s="377"/>
      <c r="E10" s="378"/>
      <c r="F10" s="378"/>
      <c r="G10" s="378"/>
      <c r="H10" s="378"/>
      <c r="I10" s="378"/>
      <c r="J10" s="379"/>
      <c r="K10" s="31"/>
      <c r="L10" s="106"/>
      <c r="Q10" s="4"/>
      <c r="R10" s="4"/>
      <c r="S10" s="4"/>
      <c r="T10" s="4"/>
      <c r="U10" s="4"/>
      <c r="V10" s="4"/>
      <c r="W10" s="4"/>
      <c r="X10" s="4"/>
      <c r="Y10" s="4"/>
      <c r="Z10" s="4"/>
      <c r="AA10" s="4"/>
      <c r="AB10" s="4"/>
      <c r="AC10" s="4"/>
      <c r="AD10" s="4"/>
      <c r="AE10" s="4"/>
      <c r="AF10" s="4"/>
      <c r="AG10" s="4"/>
      <c r="AH10" s="4"/>
    </row>
    <row r="11" spans="1:34" ht="15.75">
      <c r="A11" s="33"/>
      <c r="B11" s="386"/>
      <c r="C11" s="114"/>
      <c r="D11" s="387" t="str">
        <f ca="1">IF(D9=Q9,OFFSET(L!$C$1,MATCH("Declaration"&amp;ADDRESS(ROW(),COLUMN(),4),L!$A:$A,0)-1,SL,,),"")</f>
        <v/>
      </c>
      <c r="E11" s="388"/>
      <c r="F11" s="388"/>
      <c r="G11" s="388"/>
      <c r="H11" s="388"/>
      <c r="I11" s="388"/>
      <c r="J11" s="389"/>
      <c r="K11" s="31"/>
      <c r="L11" s="106"/>
      <c r="Q11" s="4"/>
      <c r="R11" s="4"/>
      <c r="S11" s="4"/>
      <c r="T11" s="4"/>
      <c r="U11" s="4"/>
      <c r="V11" s="4"/>
      <c r="W11" s="4"/>
      <c r="X11" s="4"/>
      <c r="Y11" s="4"/>
      <c r="Z11" s="4"/>
      <c r="AA11" s="4"/>
      <c r="AB11" s="4"/>
      <c r="AC11" s="4"/>
      <c r="AD11" s="4"/>
      <c r="AE11" s="4"/>
      <c r="AF11" s="4"/>
      <c r="AG11" s="4"/>
      <c r="AH11" s="4"/>
    </row>
    <row r="12" spans="1:34" ht="15.75">
      <c r="A12" s="33"/>
      <c r="B12" s="35" t="str">
        <f ca="1">OFFSET(L!$C$1,MATCH("Declaration"&amp;ADDRESS(ROW(),COLUMN(),4),L!$A:$A,0)-1,SL,,)</f>
        <v>Company Unique ID:</v>
      </c>
      <c r="C12" s="69"/>
      <c r="D12" s="380"/>
      <c r="E12" s="381"/>
      <c r="F12" s="381"/>
      <c r="G12" s="381"/>
      <c r="H12" s="381"/>
      <c r="I12" s="381"/>
      <c r="J12" s="382"/>
      <c r="K12" s="31"/>
      <c r="L12" s="106"/>
      <c r="Q12" s="4"/>
      <c r="R12" s="4"/>
      <c r="S12" s="4"/>
      <c r="T12" s="4"/>
      <c r="U12" s="4"/>
      <c r="V12" s="4"/>
      <c r="W12" s="4"/>
      <c r="X12" s="4"/>
      <c r="Y12" s="4"/>
      <c r="Z12" s="4"/>
      <c r="AA12" s="4"/>
      <c r="AB12" s="4"/>
      <c r="AC12" s="4"/>
      <c r="AD12" s="4"/>
      <c r="AE12" s="4"/>
      <c r="AF12" s="4"/>
      <c r="AG12" s="4"/>
      <c r="AH12" s="4"/>
    </row>
    <row r="13" spans="1:34" ht="15.75">
      <c r="A13" s="33"/>
      <c r="B13" s="35" t="str">
        <f ca="1">OFFSET(L!$C$1,MATCH("Declaration"&amp;ADDRESS(ROW(),COLUMN(),4),L!$A:$A,0)-1,SL,,)</f>
        <v>Company Unique ID Authority:</v>
      </c>
      <c r="C13" s="69"/>
      <c r="D13" s="380"/>
      <c r="E13" s="381"/>
      <c r="F13" s="381"/>
      <c r="G13" s="381"/>
      <c r="H13" s="381"/>
      <c r="I13" s="381"/>
      <c r="J13" s="382"/>
      <c r="K13" s="31"/>
      <c r="L13" s="106"/>
      <c r="Q13" s="4"/>
      <c r="R13" s="4"/>
      <c r="S13" s="4"/>
      <c r="T13" s="4"/>
      <c r="U13" s="4"/>
      <c r="V13" s="4"/>
      <c r="W13" s="4"/>
      <c r="X13" s="4"/>
      <c r="Y13" s="4"/>
      <c r="Z13" s="4"/>
      <c r="AA13" s="4"/>
      <c r="AB13" s="4"/>
      <c r="AC13" s="4"/>
      <c r="AD13" s="4"/>
      <c r="AE13" s="4"/>
      <c r="AF13" s="4"/>
      <c r="AG13" s="4"/>
      <c r="AH13" s="4"/>
    </row>
    <row r="14" spans="1:34" ht="15.75">
      <c r="A14" s="33"/>
      <c r="B14" s="35" t="str">
        <f ca="1">OFFSET(L!$C$1,MATCH("Declaration"&amp;ADDRESS(ROW(),COLUMN(),4),L!$A:$A,0)-1,SL,,)</f>
        <v>Address:</v>
      </c>
      <c r="C14" s="69"/>
      <c r="D14" s="353" t="s">
        <v>19202</v>
      </c>
      <c r="E14" s="354"/>
      <c r="F14" s="354"/>
      <c r="G14" s="354"/>
      <c r="H14" s="354"/>
      <c r="I14" s="354"/>
      <c r="J14" s="355"/>
      <c r="K14" s="31"/>
      <c r="L14" s="106"/>
      <c r="Q14" s="4"/>
      <c r="R14" s="4"/>
      <c r="S14" s="4"/>
      <c r="T14" s="4"/>
      <c r="U14" s="4"/>
      <c r="V14" s="4"/>
      <c r="W14" s="4"/>
      <c r="X14" s="4"/>
      <c r="Y14" s="4"/>
      <c r="Z14" s="4"/>
      <c r="AA14" s="4"/>
      <c r="AB14" s="4"/>
      <c r="AC14" s="4"/>
      <c r="AD14" s="4"/>
      <c r="AE14" s="4"/>
      <c r="AF14" s="4"/>
      <c r="AG14" s="4"/>
      <c r="AH14" s="4"/>
    </row>
    <row r="15" spans="1:34" ht="15.75">
      <c r="A15" s="33"/>
      <c r="B15" s="35" t="str">
        <f ca="1">OFFSET(L!$C$1,MATCH("Declaration"&amp;ADDRESS(ROW(),COLUMN(),4),L!$A:$A,0)-1,SL,,)</f>
        <v>Contact Name (*):</v>
      </c>
      <c r="C15" s="69"/>
      <c r="D15" s="353" t="s">
        <v>19203</v>
      </c>
      <c r="E15" s="354"/>
      <c r="F15" s="354"/>
      <c r="G15" s="354"/>
      <c r="H15" s="354"/>
      <c r="I15" s="354"/>
      <c r="J15" s="355"/>
      <c r="K15" s="31"/>
      <c r="L15" s="106"/>
      <c r="Q15" s="4"/>
      <c r="R15" s="4"/>
      <c r="S15" s="4"/>
      <c r="T15" s="4"/>
      <c r="U15" s="4"/>
      <c r="V15" s="4"/>
      <c r="W15" s="4"/>
      <c r="X15" s="4"/>
      <c r="Y15" s="4"/>
      <c r="Z15" s="4"/>
      <c r="AA15" s="4"/>
      <c r="AB15" s="4"/>
      <c r="AC15" s="4"/>
      <c r="AD15" s="4"/>
      <c r="AE15" s="4"/>
      <c r="AF15" s="4"/>
      <c r="AG15" s="4"/>
      <c r="AH15" s="4"/>
    </row>
    <row r="16" spans="1:34" ht="15.75">
      <c r="A16" s="33"/>
      <c r="B16" s="35" t="str">
        <f ca="1">OFFSET(L!$C$1,MATCH("Declaration"&amp;ADDRESS(ROW(),COLUMN(),4),L!$A:$A,0)-1,SL,,)</f>
        <v>Email – Contact (*):</v>
      </c>
      <c r="C16" s="69"/>
      <c r="D16" s="395" t="s">
        <v>19204</v>
      </c>
      <c r="E16" s="396"/>
      <c r="F16" s="396"/>
      <c r="G16" s="396"/>
      <c r="H16" s="396"/>
      <c r="I16" s="396"/>
      <c r="J16" s="397"/>
      <c r="K16" s="31"/>
      <c r="L16" s="106"/>
      <c r="Q16" s="4"/>
      <c r="R16" s="4"/>
      <c r="S16" s="4"/>
      <c r="T16" s="4"/>
      <c r="U16" s="4"/>
      <c r="V16" s="4"/>
      <c r="W16" s="4"/>
      <c r="X16" s="4"/>
      <c r="Y16" s="4"/>
      <c r="Z16" s="4"/>
      <c r="AA16" s="4"/>
      <c r="AB16" s="4"/>
      <c r="AC16" s="4"/>
      <c r="AD16" s="4"/>
      <c r="AE16" s="4"/>
      <c r="AF16" s="4"/>
      <c r="AG16" s="4"/>
      <c r="AH16" s="4"/>
    </row>
    <row r="17" spans="1:34" ht="15.75">
      <c r="A17" s="33"/>
      <c r="B17" s="35" t="str">
        <f ca="1">OFFSET(L!$C$1,MATCH("Declaration"&amp;ADDRESS(ROW(),COLUMN(),4),L!$A:$A,0)-1,SL,,)</f>
        <v>Phone – Contact (*):</v>
      </c>
      <c r="C17" s="69"/>
      <c r="D17" s="353" t="s">
        <v>19205</v>
      </c>
      <c r="E17" s="354"/>
      <c r="F17" s="354"/>
      <c r="G17" s="354"/>
      <c r="H17" s="354"/>
      <c r="I17" s="354"/>
      <c r="J17" s="355"/>
      <c r="K17" s="31"/>
      <c r="L17" s="106"/>
      <c r="Q17" s="4"/>
      <c r="R17" s="4"/>
      <c r="S17" s="4"/>
      <c r="T17" s="4"/>
      <c r="U17" s="4"/>
      <c r="V17" s="4"/>
      <c r="W17" s="4"/>
      <c r="X17" s="4"/>
      <c r="Y17" s="4"/>
      <c r="Z17" s="4"/>
      <c r="AA17" s="4"/>
      <c r="AB17" s="4"/>
      <c r="AC17" s="4"/>
      <c r="AD17" s="4"/>
      <c r="AE17" s="4"/>
      <c r="AF17" s="4"/>
      <c r="AG17" s="4"/>
      <c r="AH17" s="4"/>
    </row>
    <row r="18" spans="1:34" ht="22.5">
      <c r="A18" s="33"/>
      <c r="B18" s="35" t="str">
        <f ca="1">OFFSET(L!$C$1,MATCH("Declaration"&amp;ADDRESS(ROW(),COLUMN(),4),L!$A:$A,0)-1,SL,,)</f>
        <v>Authorizer (*):</v>
      </c>
      <c r="C18" s="69"/>
      <c r="D18" s="353" t="s">
        <v>19203</v>
      </c>
      <c r="E18" s="354"/>
      <c r="F18" s="354"/>
      <c r="G18" s="354"/>
      <c r="H18" s="354"/>
      <c r="I18" s="354"/>
      <c r="J18" s="355"/>
      <c r="K18" s="31"/>
      <c r="L18" s="100"/>
      <c r="Q18" s="4"/>
      <c r="R18" s="4"/>
      <c r="S18" s="4"/>
      <c r="T18" s="4"/>
      <c r="U18" s="4"/>
      <c r="V18" s="4"/>
      <c r="W18" s="4"/>
      <c r="X18" s="4"/>
      <c r="Y18" s="4"/>
      <c r="Z18" s="4"/>
      <c r="AA18" s="4"/>
      <c r="AB18" s="4"/>
      <c r="AC18" s="4"/>
      <c r="AD18" s="4"/>
      <c r="AE18" s="4"/>
      <c r="AF18" s="4"/>
      <c r="AG18" s="4"/>
      <c r="AH18" s="4"/>
    </row>
    <row r="19" spans="1:34" ht="22.5">
      <c r="A19" s="33"/>
      <c r="B19" s="35" t="str">
        <f ca="1">OFFSET(L!$C$1,MATCH("Declaration"&amp;ADDRESS(ROW(),COLUMN(),4),L!$A:$A,0)-1,SL,,)</f>
        <v>Title - Authorizer:</v>
      </c>
      <c r="C19" s="69"/>
      <c r="D19" s="353" t="s">
        <v>19206</v>
      </c>
      <c r="E19" s="354"/>
      <c r="F19" s="354"/>
      <c r="G19" s="354"/>
      <c r="H19" s="354"/>
      <c r="I19" s="354"/>
      <c r="J19" s="355"/>
      <c r="K19" s="31"/>
      <c r="L19" s="100"/>
      <c r="P19" s="4"/>
      <c r="Q19" s="4"/>
      <c r="R19" s="4"/>
      <c r="S19" s="4"/>
      <c r="T19" s="4"/>
      <c r="U19" s="4"/>
      <c r="V19" s="4"/>
      <c r="W19" s="4"/>
      <c r="X19" s="4"/>
      <c r="Y19" s="4"/>
      <c r="Z19" s="4"/>
      <c r="AA19" s="4"/>
      <c r="AB19" s="4"/>
      <c r="AC19" s="4"/>
      <c r="AD19" s="4"/>
      <c r="AE19" s="4"/>
      <c r="AF19" s="4"/>
      <c r="AG19" s="4"/>
      <c r="AH19" s="4"/>
    </row>
    <row r="20" spans="1:34" ht="22.5">
      <c r="A20" s="33"/>
      <c r="B20" s="35" t="str">
        <f ca="1">OFFSET(L!$C$1,MATCH("Declaration"&amp;ADDRESS(ROW(),COLUMN(),4),L!$A:$A,0)-1,SL,,)</f>
        <v>Email - Authorizer (*):</v>
      </c>
      <c r="C20" s="69"/>
      <c r="D20" s="395" t="s">
        <v>19204</v>
      </c>
      <c r="E20" s="396"/>
      <c r="F20" s="396"/>
      <c r="G20" s="396"/>
      <c r="H20" s="396"/>
      <c r="I20" s="396"/>
      <c r="J20" s="397"/>
      <c r="K20" s="31"/>
      <c r="L20" s="100"/>
      <c r="P20" s="4"/>
      <c r="Q20" s="4"/>
      <c r="R20" s="4"/>
      <c r="S20" s="4"/>
      <c r="T20" s="4"/>
      <c r="U20" s="4"/>
      <c r="V20" s="4"/>
      <c r="W20" s="4"/>
      <c r="X20" s="4"/>
      <c r="Y20" s="4"/>
      <c r="Z20" s="4"/>
      <c r="AA20" s="4"/>
      <c r="AB20" s="4"/>
      <c r="AC20" s="4"/>
      <c r="AD20" s="4"/>
      <c r="AE20" s="4"/>
      <c r="AF20" s="4"/>
      <c r="AG20" s="4"/>
      <c r="AH20" s="4"/>
    </row>
    <row r="21" spans="1:34" ht="15.75">
      <c r="A21" s="33"/>
      <c r="B21" s="35" t="str">
        <f ca="1">OFFSET(L!$C$1,MATCH("Declaration"&amp;ADDRESS(ROW(),COLUMN(),4),L!$A:$A,0)-1,SL,,)</f>
        <v>Phone - Authorizer:</v>
      </c>
      <c r="C21" s="126"/>
      <c r="D21" s="353" t="s">
        <v>19205</v>
      </c>
      <c r="E21" s="354"/>
      <c r="F21" s="354"/>
      <c r="G21" s="354"/>
      <c r="H21" s="354"/>
      <c r="I21" s="354"/>
      <c r="J21" s="355"/>
      <c r="K21" s="31"/>
      <c r="L21" s="106"/>
      <c r="P21" s="4"/>
      <c r="Q21" s="4"/>
      <c r="R21" s="4"/>
      <c r="S21" s="4"/>
      <c r="T21" s="4"/>
      <c r="U21" s="4"/>
      <c r="V21" s="4"/>
      <c r="W21" s="4"/>
      <c r="X21" s="4"/>
      <c r="Y21" s="4"/>
      <c r="Z21" s="4"/>
      <c r="AA21" s="4"/>
      <c r="AB21" s="4"/>
      <c r="AC21" s="4"/>
      <c r="AD21" s="4"/>
      <c r="AE21" s="4"/>
      <c r="AF21" s="4"/>
      <c r="AG21" s="4"/>
      <c r="AH21" s="4"/>
    </row>
    <row r="22" spans="1:34" ht="18">
      <c r="A22" s="33"/>
      <c r="B22" s="35" t="str">
        <f ca="1">OFFSET(L!$C$1,MATCH("Declaration"&amp;ADDRESS(ROW(),COLUMN(),4),L!$A:$A,0)-1,SL,,)</f>
        <v>Effective Date (*):</v>
      </c>
      <c r="C22" s="70"/>
      <c r="D22" s="362">
        <v>45439</v>
      </c>
      <c r="E22" s="363"/>
      <c r="F22" s="198"/>
      <c r="G22" s="199"/>
      <c r="H22" s="199"/>
      <c r="I22" s="199"/>
      <c r="J22" s="199"/>
      <c r="K22" s="31"/>
      <c r="L22" s="104"/>
      <c r="P22" s="4"/>
      <c r="Q22" s="4"/>
      <c r="R22" s="4"/>
      <c r="S22" s="4"/>
      <c r="T22" s="4"/>
      <c r="U22" s="4"/>
      <c r="V22" s="4"/>
      <c r="W22" s="4"/>
      <c r="X22" s="4"/>
      <c r="Y22" s="4"/>
      <c r="Z22" s="4"/>
      <c r="AA22" s="4"/>
      <c r="AB22" s="4"/>
      <c r="AC22" s="4"/>
      <c r="AD22" s="4"/>
      <c r="AE22" s="4"/>
      <c r="AF22" s="4"/>
      <c r="AG22" s="4"/>
      <c r="AH22" s="4"/>
    </row>
    <row r="23" spans="1:34" ht="18">
      <c r="A23" s="36"/>
      <c r="B23" s="71"/>
      <c r="C23" s="15"/>
      <c r="D23" s="356"/>
      <c r="E23" s="356"/>
      <c r="F23" s="9"/>
      <c r="G23" s="115"/>
      <c r="H23" s="115"/>
      <c r="I23" s="115"/>
      <c r="J23" s="115"/>
      <c r="K23" s="31"/>
      <c r="L23" s="101"/>
      <c r="P23" s="4"/>
      <c r="Q23" s="4"/>
      <c r="R23" s="4"/>
      <c r="S23" s="4"/>
      <c r="T23" s="4"/>
      <c r="U23" s="4"/>
      <c r="V23" s="4"/>
      <c r="W23" s="4"/>
      <c r="X23" s="4"/>
      <c r="Y23" s="4"/>
      <c r="Z23" s="4"/>
      <c r="AA23" s="4"/>
      <c r="AB23" s="4"/>
      <c r="AC23" s="4"/>
      <c r="AD23" s="4"/>
      <c r="AE23" s="4"/>
      <c r="AF23" s="4"/>
      <c r="AG23" s="4"/>
      <c r="AH23" s="4"/>
    </row>
    <row r="24" spans="1:34" ht="15.75">
      <c r="A24" s="37"/>
      <c r="B24" s="390" t="str">
        <f ca="1">OFFSET(L!$C$1,MATCH("Declaration"&amp;ADDRESS(ROW(),COLUMN(),4),L!$A:$A,0)-1,SL,,)</f>
        <v>Answer the following questions 1 - 7 based on the declaration scope indicated above</v>
      </c>
      <c r="C24" s="390"/>
      <c r="D24" s="390"/>
      <c r="E24" s="390"/>
      <c r="F24" s="390"/>
      <c r="G24" s="390"/>
      <c r="H24" s="390"/>
      <c r="I24" s="390"/>
      <c r="J24" s="390"/>
      <c r="K24" s="38"/>
      <c r="L24" s="101"/>
      <c r="P24" s="4"/>
      <c r="Q24" s="4"/>
      <c r="R24" s="4"/>
      <c r="S24" s="4"/>
      <c r="T24" s="4"/>
      <c r="U24" s="4"/>
      <c r="V24" s="4"/>
      <c r="W24" s="4"/>
      <c r="X24" s="4"/>
      <c r="Y24" s="4"/>
      <c r="Z24" s="4"/>
      <c r="AA24" s="4"/>
      <c r="AB24" s="4"/>
      <c r="AC24" s="4"/>
      <c r="AD24" s="4"/>
      <c r="AE24" s="4"/>
      <c r="AF24" s="4"/>
      <c r="AG24" s="4"/>
      <c r="AH24" s="4"/>
    </row>
    <row r="25" spans="1:34" ht="45.75">
      <c r="A25" s="36"/>
      <c r="B25" s="39" t="str">
        <f ca="1">OFFSET(L!$C$1,MATCH("Declaration"&amp;ADDRESS(ROW(),COLUMN(),4),L!$A:$A,0)-1,SL,,)</f>
        <v>1) Is any of the cobalt or natural mica intentionally added or used in the product(s) or in the production process? (*)</v>
      </c>
      <c r="C25" s="15"/>
      <c r="D25" s="350" t="str">
        <f ca="1">OFFSET(L!$C$1,MATCH("Declaration"&amp;ADDRESS(ROW(),COLUMN(),4),L!$A:$A,0)-1,SL,,)</f>
        <v>Answer</v>
      </c>
      <c r="E25" s="350"/>
      <c r="F25" s="16"/>
      <c r="G25" s="39" t="str">
        <f ca="1">OFFSET(L!$C$1,MATCH("Declaration"&amp;ADDRESS(ROW(),COLUMN(),4),L!$A:$A,0)-1,SL,,)</f>
        <v>Comments</v>
      </c>
      <c r="H25" s="39"/>
      <c r="I25" s="39"/>
      <c r="J25" s="75"/>
      <c r="K25" s="31"/>
      <c r="L25" s="101" t="s">
        <v>15</v>
      </c>
      <c r="P25" s="4"/>
      <c r="Q25" s="4"/>
      <c r="R25" s="4"/>
      <c r="S25" s="4"/>
      <c r="T25" s="4"/>
      <c r="U25" s="4"/>
      <c r="V25" s="4"/>
      <c r="W25" s="4"/>
      <c r="X25" s="4"/>
      <c r="Y25" s="4"/>
      <c r="Z25" s="4"/>
      <c r="AA25" s="4"/>
      <c r="AB25" s="4"/>
      <c r="AC25" s="4"/>
      <c r="AD25" s="4"/>
      <c r="AE25" s="4"/>
      <c r="AF25" s="4"/>
      <c r="AG25" s="4"/>
      <c r="AH25" s="4"/>
    </row>
    <row r="26" spans="1:34" ht="22.5">
      <c r="A26" s="36"/>
      <c r="B26" s="35" t="str">
        <f ca="1">OFFSET(L!$C$1,MATCH("Declaration"&amp;ADDRESS(ROW(),COLUMN(),4),L!$A:$A,0)-1,SL,,)&amp;P26</f>
        <v>Cobalt</v>
      </c>
      <c r="C26" s="30"/>
      <c r="D26" s="328" t="s">
        <v>22</v>
      </c>
      <c r="E26" s="329"/>
      <c r="F26" s="10"/>
      <c r="G26" s="330"/>
      <c r="H26" s="331"/>
      <c r="I26" s="331"/>
      <c r="J26" s="332"/>
      <c r="K26" s="31"/>
      <c r="L26" s="107"/>
      <c r="P26" s="40" t="str">
        <f>IF(OR(D$26="No",D$26="Unknown",D$26="Not applicable for this declaration"),"","(*)")</f>
        <v/>
      </c>
      <c r="R26" s="4"/>
      <c r="S26" s="4"/>
      <c r="T26" s="4"/>
      <c r="U26" s="4"/>
      <c r="V26" s="4"/>
      <c r="W26" s="4"/>
      <c r="X26" s="4"/>
      <c r="Y26" s="4"/>
      <c r="Z26" s="4"/>
      <c r="AA26" s="4"/>
      <c r="AB26" s="4"/>
      <c r="AC26" s="4"/>
      <c r="AD26" s="4"/>
      <c r="AE26" s="4"/>
      <c r="AF26" s="4"/>
      <c r="AG26" s="4"/>
      <c r="AH26" s="4"/>
    </row>
    <row r="27" spans="1:34" ht="22.5">
      <c r="A27" s="36"/>
      <c r="B27" s="35" t="str">
        <f ca="1">OFFSET(L!$C$1,MATCH("Declaration"&amp;ADDRESS(ROW(),COLUMN(),4),L!$A:$A,0)-1,SL,,)&amp;P27</f>
        <v>Mica</v>
      </c>
      <c r="C27" s="30"/>
      <c r="D27" s="328" t="s">
        <v>22</v>
      </c>
      <c r="E27" s="329"/>
      <c r="F27" s="10"/>
      <c r="G27" s="330"/>
      <c r="H27" s="331"/>
      <c r="I27" s="331"/>
      <c r="J27" s="332"/>
      <c r="K27" s="31"/>
      <c r="L27" s="107"/>
      <c r="P27" s="40" t="str">
        <f>IF(OR(D$27="No",D$27="Unknown",D$27="Not applicable for this declaration"),"","(*)")</f>
        <v/>
      </c>
      <c r="R27" s="4"/>
      <c r="S27" s="4"/>
      <c r="T27" s="4"/>
      <c r="U27" s="4"/>
      <c r="V27" s="4"/>
      <c r="W27" s="4"/>
      <c r="X27" s="4"/>
      <c r="Y27" s="4"/>
      <c r="Z27" s="4"/>
      <c r="AA27" s="4"/>
      <c r="AB27" s="4"/>
      <c r="AC27" s="4"/>
      <c r="AD27" s="4"/>
      <c r="AE27" s="4"/>
      <c r="AF27" s="4"/>
      <c r="AG27" s="4"/>
      <c r="AH27" s="4"/>
    </row>
    <row r="28" spans="1:34" ht="22.5" hidden="1">
      <c r="A28" s="36"/>
      <c r="B28" s="35" t="str">
        <f ca="1">OFFSET(L!$C$1,MATCH("Declaration"&amp;ADDRESS(ROW(),COLUMN(),4),L!$A:$A,0)-1,SL,,)&amp;P28</f>
        <v/>
      </c>
      <c r="C28" s="30"/>
      <c r="D28" s="337" t="s">
        <v>22</v>
      </c>
      <c r="E28" s="338"/>
      <c r="F28" s="10"/>
      <c r="G28" s="330"/>
      <c r="H28" s="331"/>
      <c r="I28" s="331"/>
      <c r="J28" s="332"/>
      <c r="K28" s="31"/>
      <c r="L28" s="107"/>
      <c r="P28" s="40" t="str">
        <f>IF(D$28="No","","(*)")</f>
        <v/>
      </c>
      <c r="R28" s="4"/>
      <c r="S28" s="4"/>
      <c r="T28" s="4"/>
      <c r="U28" s="4"/>
      <c r="V28" s="4"/>
      <c r="W28" s="4"/>
      <c r="X28" s="4"/>
      <c r="Y28" s="4"/>
      <c r="Z28" s="4"/>
      <c r="AA28" s="4"/>
      <c r="AB28" s="4"/>
      <c r="AC28" s="4"/>
      <c r="AD28" s="4"/>
      <c r="AE28" s="4"/>
      <c r="AF28" s="4"/>
      <c r="AG28" s="4"/>
      <c r="AH28" s="4"/>
    </row>
    <row r="29" spans="1:34" ht="22.5" hidden="1">
      <c r="A29" s="36"/>
      <c r="B29" s="35" t="str">
        <f ca="1">OFFSET(L!$C$1,MATCH("Declaration"&amp;ADDRESS(ROW(),COLUMN(),4),L!$A:$A,0)-1,SL,,)&amp;P29</f>
        <v/>
      </c>
      <c r="C29" s="30"/>
      <c r="D29" s="360" t="s">
        <v>22</v>
      </c>
      <c r="E29" s="361"/>
      <c r="F29" s="10"/>
      <c r="G29" s="330"/>
      <c r="H29" s="331"/>
      <c r="I29" s="331"/>
      <c r="J29" s="332"/>
      <c r="K29" s="31"/>
      <c r="L29" s="107"/>
      <c r="P29" s="40" t="str">
        <f>IF(D$29="No","","(*)")</f>
        <v/>
      </c>
      <c r="R29" s="4"/>
      <c r="S29" s="4"/>
      <c r="T29" s="4"/>
      <c r="U29" s="4"/>
      <c r="V29" s="4"/>
      <c r="W29" s="4"/>
      <c r="X29" s="4"/>
      <c r="Y29" s="4"/>
      <c r="Z29" s="4"/>
      <c r="AA29" s="4"/>
      <c r="AB29" s="4"/>
      <c r="AC29" s="4"/>
      <c r="AD29" s="4"/>
      <c r="AE29" s="4"/>
      <c r="AF29" s="4"/>
      <c r="AG29" s="4"/>
      <c r="AH29" s="4"/>
    </row>
    <row r="30" spans="1:34" ht="18">
      <c r="A30" s="36"/>
      <c r="B30" s="41"/>
      <c r="C30" s="8"/>
      <c r="D30" s="226"/>
      <c r="E30" s="20"/>
      <c r="F30" s="20"/>
      <c r="G30" s="41"/>
      <c r="H30" s="116"/>
      <c r="I30" s="116"/>
      <c r="J30" s="116"/>
      <c r="K30" s="31"/>
      <c r="L30" s="101"/>
      <c r="R30" s="4"/>
      <c r="S30" s="4"/>
      <c r="T30" s="4"/>
      <c r="U30" s="4"/>
      <c r="V30" s="4"/>
      <c r="W30" s="4"/>
      <c r="X30" s="4"/>
      <c r="Y30" s="4"/>
      <c r="Z30" s="4"/>
      <c r="AA30" s="4"/>
      <c r="AB30" s="4"/>
      <c r="AC30" s="4"/>
      <c r="AD30" s="4"/>
      <c r="AE30" s="4"/>
      <c r="AF30" s="4"/>
      <c r="AG30" s="4"/>
      <c r="AH30" s="4"/>
    </row>
    <row r="31" spans="1:34" ht="45.75">
      <c r="A31" s="36"/>
      <c r="B31" s="39" t="str">
        <f ca="1">OFFSET(L!$C$1,MATCH("Declaration"&amp;ADDRESS(ROW(),COLUMN(),4),L!$A:$A,0)-1,SL,,)</f>
        <v>2) Does any cobalt or natural mica remain in the product(s)? (*)</v>
      </c>
      <c r="C31" s="15"/>
      <c r="D31" s="352" t="str">
        <f ca="1">D25</f>
        <v>Answer</v>
      </c>
      <c r="E31" s="352"/>
      <c r="F31" s="16"/>
      <c r="G31" s="39" t="str">
        <f ca="1">G25</f>
        <v>Comments</v>
      </c>
      <c r="H31" s="39"/>
      <c r="I31" s="39"/>
      <c r="J31" s="75"/>
      <c r="K31" s="31"/>
      <c r="L31" s="101" t="s">
        <v>15</v>
      </c>
      <c r="P31" s="4"/>
      <c r="Q31" s="4"/>
      <c r="R31" s="4"/>
      <c r="S31" s="4"/>
      <c r="T31" s="4"/>
      <c r="U31" s="4"/>
      <c r="V31" s="4"/>
      <c r="W31" s="4"/>
      <c r="X31" s="4"/>
      <c r="Y31" s="4"/>
      <c r="Z31" s="4"/>
      <c r="AA31" s="4"/>
      <c r="AB31" s="4"/>
      <c r="AC31" s="4"/>
      <c r="AD31" s="4"/>
      <c r="AE31" s="4"/>
      <c r="AF31" s="4"/>
      <c r="AG31" s="4"/>
      <c r="AH31" s="4"/>
    </row>
    <row r="32" spans="1:34" ht="22.5">
      <c r="A32" s="36"/>
      <c r="B32" s="35" t="str">
        <f ca="1">OFFSET(L!$C$1,MATCH("Declaration"&amp;ADDRESS(ROW(),COLUMN(),4),L!$A:$A,0)-1,SL,,)&amp;P32</f>
        <v>Cobalt</v>
      </c>
      <c r="C32" s="30"/>
      <c r="D32" s="328"/>
      <c r="E32" s="329"/>
      <c r="F32" s="10"/>
      <c r="G32" s="330"/>
      <c r="H32" s="331"/>
      <c r="I32" s="331"/>
      <c r="J32" s="332"/>
      <c r="K32" s="31"/>
      <c r="L32" s="107"/>
      <c r="P32" s="40" t="str">
        <f>IF(OR(D$26="No",D$26="Unknown",D$26="Not applicable for this declaration",D$32="No",D$32="Unknown",D$32="Not applicable for this declaration"),"","(*)")</f>
        <v/>
      </c>
      <c r="R32" s="4"/>
      <c r="S32" s="4"/>
      <c r="T32" s="4"/>
      <c r="U32" s="4"/>
      <c r="V32" s="4"/>
      <c r="W32" s="4"/>
      <c r="X32" s="4"/>
      <c r="Y32" s="4"/>
      <c r="Z32" s="4"/>
      <c r="AA32" s="4"/>
      <c r="AB32" s="4"/>
      <c r="AC32" s="4"/>
      <c r="AD32" s="4"/>
      <c r="AE32" s="4"/>
      <c r="AF32" s="4"/>
      <c r="AG32" s="4"/>
      <c r="AH32" s="4"/>
    </row>
    <row r="33" spans="1:34" ht="22.5">
      <c r="A33" s="36"/>
      <c r="B33" s="35" t="str">
        <f ca="1">OFFSET(L!$C$1,MATCH("Declaration"&amp;ADDRESS(ROW(),COLUMN(),4),L!$A:$A,0)-1,SL,,)&amp;P33</f>
        <v>Mica</v>
      </c>
      <c r="C33" s="30"/>
      <c r="D33" s="328"/>
      <c r="E33" s="329"/>
      <c r="F33" s="10"/>
      <c r="G33" s="330"/>
      <c r="H33" s="331"/>
      <c r="I33" s="331"/>
      <c r="J33" s="332"/>
      <c r="K33" s="31"/>
      <c r="L33" s="107"/>
      <c r="P33" s="40" t="str">
        <f>IF(OR(D$27="No",D$27="Unknown",D$27="Not applicable for this declaration",D$33="No",D$33="Unknown",D$33="Not applicable for this declaration"),"","(*)")</f>
        <v/>
      </c>
      <c r="R33" s="4"/>
      <c r="S33" s="4"/>
      <c r="T33" s="4"/>
      <c r="U33" s="4"/>
      <c r="V33" s="4"/>
      <c r="W33" s="4"/>
      <c r="X33" s="4"/>
      <c r="Y33" s="4"/>
      <c r="Z33" s="4"/>
      <c r="AA33" s="4"/>
      <c r="AB33" s="4"/>
      <c r="AC33" s="4"/>
      <c r="AD33" s="4"/>
      <c r="AE33" s="4"/>
      <c r="AF33" s="4"/>
      <c r="AG33" s="4"/>
      <c r="AH33" s="4"/>
    </row>
    <row r="34" spans="1:34" ht="22.5" hidden="1">
      <c r="A34" s="36"/>
      <c r="B34" s="35" t="str">
        <f ca="1">OFFSET(L!$C$1,MATCH("Declaration"&amp;ADDRESS(ROW(),COLUMN(),4),L!$A:$A,0)-1,SL,,)&amp;P34</f>
        <v/>
      </c>
      <c r="C34" s="30"/>
      <c r="D34" s="337" t="s">
        <v>22</v>
      </c>
      <c r="E34" s="338"/>
      <c r="F34" s="10"/>
      <c r="G34" s="330"/>
      <c r="H34" s="331"/>
      <c r="I34" s="331"/>
      <c r="J34" s="332"/>
      <c r="K34" s="31"/>
      <c r="L34" s="107"/>
      <c r="P34" s="40" t="str">
        <f>IF(D$28="No","","(*)")</f>
        <v/>
      </c>
      <c r="R34" s="4"/>
      <c r="S34" s="4"/>
      <c r="T34" s="4"/>
      <c r="U34" s="4"/>
      <c r="V34" s="4"/>
      <c r="W34" s="4"/>
      <c r="X34" s="4"/>
      <c r="Y34" s="4"/>
      <c r="Z34" s="4"/>
      <c r="AA34" s="4"/>
      <c r="AB34" s="4"/>
      <c r="AC34" s="4"/>
      <c r="AD34" s="4"/>
      <c r="AE34" s="4"/>
      <c r="AF34" s="4"/>
      <c r="AG34" s="4"/>
      <c r="AH34" s="4"/>
    </row>
    <row r="35" spans="1:34" ht="22.5" hidden="1">
      <c r="A35" s="36"/>
      <c r="B35" s="35" t="str">
        <f ca="1">OFFSET(L!$C$1,MATCH("Declaration"&amp;ADDRESS(ROW(),COLUMN(),4),L!$A:$A,0)-1,SL,,)&amp;P35</f>
        <v/>
      </c>
      <c r="C35" s="30"/>
      <c r="D35" s="337" t="s">
        <v>22</v>
      </c>
      <c r="E35" s="338"/>
      <c r="F35" s="10"/>
      <c r="G35" s="330"/>
      <c r="H35" s="331"/>
      <c r="I35" s="331"/>
      <c r="J35" s="332"/>
      <c r="K35" s="31"/>
      <c r="L35" s="107"/>
      <c r="P35" s="40" t="str">
        <f>IF(D$29="No","","(*)")</f>
        <v/>
      </c>
      <c r="R35" s="4"/>
      <c r="S35" s="4"/>
      <c r="T35" s="4"/>
      <c r="U35" s="4"/>
      <c r="V35" s="4"/>
      <c r="W35" s="4"/>
      <c r="X35" s="4"/>
      <c r="Y35" s="4"/>
      <c r="Z35" s="4"/>
      <c r="AA35" s="4"/>
      <c r="AB35" s="4"/>
      <c r="AC35" s="4"/>
      <c r="AD35" s="4"/>
      <c r="AE35" s="4"/>
      <c r="AF35" s="4"/>
      <c r="AG35" s="4"/>
      <c r="AH35" s="4"/>
    </row>
    <row r="36" spans="1:34" ht="18">
      <c r="A36" s="36"/>
      <c r="B36" s="20"/>
      <c r="C36" s="8"/>
      <c r="D36" s="226"/>
      <c r="E36" s="20"/>
      <c r="F36" s="20"/>
      <c r="G36" s="20"/>
      <c r="H36" s="116"/>
      <c r="I36" s="116"/>
      <c r="J36" s="116"/>
      <c r="K36" s="31"/>
      <c r="L36" s="101"/>
      <c r="R36" s="4"/>
      <c r="S36" s="4"/>
      <c r="T36" s="4"/>
      <c r="U36" s="4"/>
      <c r="V36" s="4"/>
      <c r="W36" s="4"/>
      <c r="X36" s="4"/>
      <c r="Y36" s="4"/>
      <c r="Z36" s="4"/>
      <c r="AA36" s="4"/>
      <c r="AB36" s="4"/>
      <c r="AC36" s="4"/>
      <c r="AD36" s="4"/>
      <c r="AE36" s="4"/>
      <c r="AF36" s="4"/>
      <c r="AG36" s="4"/>
      <c r="AH36" s="4"/>
    </row>
    <row r="37" spans="1:34" ht="60" customHeight="1">
      <c r="A37" s="36"/>
      <c r="B37" s="39"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8"/>
      <c r="D37" s="352" t="str">
        <f ca="1">D25</f>
        <v>Answer</v>
      </c>
      <c r="E37" s="352"/>
      <c r="F37" s="16"/>
      <c r="G37" s="39" t="str">
        <f ca="1">G25</f>
        <v>Comments</v>
      </c>
      <c r="H37" s="366"/>
      <c r="I37" s="366"/>
      <c r="J37" s="366"/>
      <c r="K37" s="31"/>
      <c r="L37" s="101" t="s">
        <v>18</v>
      </c>
      <c r="P37" s="40">
        <f>COUNTIF(D$26:D$27,"No")+COUNTIF(D$26:D$27,"Unknown")+COUNTIF(D$26:D$27,"Not applicable for this declaration")+COUNTIF(D$32:D$33,"No")+COUNTIF(D$32:D$33,"Unknown")+COUNTIF(D$32:D$33,"Not applicable for this declaration")</f>
        <v>2</v>
      </c>
      <c r="Q37" s="40" t="str">
        <f>IF(P37=2,"","(*)")</f>
        <v/>
      </c>
      <c r="R37" s="4"/>
      <c r="S37" s="4"/>
      <c r="T37" s="4"/>
      <c r="U37" s="4"/>
      <c r="V37" s="4"/>
      <c r="W37" s="4"/>
      <c r="X37" s="4"/>
      <c r="Y37" s="4">
        <v>37</v>
      </c>
      <c r="Z37" s="4"/>
      <c r="AA37" s="4"/>
      <c r="AB37" s="4"/>
      <c r="AC37" s="4"/>
      <c r="AD37" s="4"/>
      <c r="AE37" s="4"/>
      <c r="AF37" s="4"/>
      <c r="AG37" s="4"/>
      <c r="AH37" s="4"/>
    </row>
    <row r="38" spans="1:34" ht="22.5">
      <c r="A38" s="36"/>
      <c r="B38" s="35" t="str">
        <f ca="1">OFFSET(L!$C$1,MATCH("Declaration"&amp;ADDRESS(ROW(),COLUMN(),4),L!$A:$A,0)-1,SL,,)&amp;P38</f>
        <v>Cobalt</v>
      </c>
      <c r="C38" s="8"/>
      <c r="D38" s="328"/>
      <c r="E38" s="329"/>
      <c r="F38" s="42"/>
      <c r="G38" s="330"/>
      <c r="H38" s="331"/>
      <c r="I38" s="331"/>
      <c r="J38" s="332"/>
      <c r="K38" s="31"/>
      <c r="L38" s="107"/>
      <c r="P38" s="40" t="str">
        <f>IF(OR(D$26="No",D$26="Unknown",D$26="Not applicable for this declaration",D$32="No",D$32="Unknown",D$32="Not applicable for this declaration"),"","(*)")</f>
        <v/>
      </c>
      <c r="Q38" s="4"/>
      <c r="R38" s="4"/>
      <c r="S38" s="4"/>
      <c r="T38" s="4"/>
      <c r="U38" s="4"/>
      <c r="V38" s="4"/>
      <c r="W38" s="4"/>
      <c r="X38" s="4"/>
      <c r="Y38" s="4">
        <v>38</v>
      </c>
      <c r="Z38" s="4"/>
      <c r="AA38" s="4"/>
      <c r="AB38" s="4"/>
      <c r="AC38" s="4"/>
      <c r="AD38" s="4"/>
      <c r="AE38" s="4"/>
      <c r="AF38" s="4"/>
      <c r="AG38" s="4"/>
    </row>
    <row r="39" spans="1:34" ht="22.5">
      <c r="A39" s="36"/>
      <c r="B39" s="35" t="str">
        <f ca="1">OFFSET(L!$C$1,MATCH("Declaration"&amp;ADDRESS(ROW(),COLUMN(),4),L!$A:$A,0)-1,SL,,)&amp;P39</f>
        <v>Mica</v>
      </c>
      <c r="C39" s="8"/>
      <c r="D39" s="328"/>
      <c r="E39" s="329"/>
      <c r="F39" s="42"/>
      <c r="G39" s="330"/>
      <c r="H39" s="331"/>
      <c r="I39" s="331"/>
      <c r="J39" s="332"/>
      <c r="K39" s="31"/>
      <c r="L39" s="107"/>
      <c r="P39" s="40" t="str">
        <f>IF(OR(D$27="No",D$27="Unknown",D$27="Not applicable for this declaration",D$33="No",D$33="Unknown",D$33="Not applicable for this declaration"),"","(*)")</f>
        <v/>
      </c>
      <c r="Q39" s="4"/>
      <c r="R39" s="4"/>
      <c r="S39" s="4"/>
      <c r="T39" s="4"/>
      <c r="U39" s="4"/>
      <c r="V39" s="4"/>
      <c r="W39" s="4"/>
      <c r="X39" s="4"/>
      <c r="Y39" s="4">
        <v>39</v>
      </c>
      <c r="Z39" s="4"/>
      <c r="AA39" s="4"/>
      <c r="AB39" s="4"/>
      <c r="AC39" s="4"/>
      <c r="AD39" s="4"/>
      <c r="AE39" s="4"/>
      <c r="AF39" s="4"/>
      <c r="AG39" s="4"/>
    </row>
    <row r="40" spans="1:34" ht="22.5" hidden="1">
      <c r="A40" s="36"/>
      <c r="B40" s="35">
        <f ca="1">OFFSET(L!$C$1,MATCH("Declaration"&amp;ADDRESS(ROW(),COLUMN(),4),L!$A:$A,0)-1,SL,,)</f>
        <v>0</v>
      </c>
      <c r="C40" s="8"/>
      <c r="D40" s="328"/>
      <c r="E40" s="329"/>
      <c r="F40" s="42"/>
      <c r="G40" s="330"/>
      <c r="H40" s="331"/>
      <c r="I40" s="331"/>
      <c r="J40" s="332"/>
      <c r="K40" s="31"/>
      <c r="L40" s="107"/>
      <c r="P40" s="40" t="str">
        <f>IF(D$40="No","","(*)")</f>
        <v>(*)</v>
      </c>
      <c r="Q40" s="4"/>
      <c r="R40" s="4"/>
      <c r="S40" s="4"/>
      <c r="T40" s="4"/>
      <c r="U40" s="4"/>
      <c r="V40" s="4"/>
      <c r="W40" s="4"/>
      <c r="X40" s="4"/>
      <c r="Y40" s="4">
        <v>40</v>
      </c>
      <c r="Z40" s="4"/>
      <c r="AA40" s="4"/>
      <c r="AB40" s="4"/>
      <c r="AC40" s="4"/>
      <c r="AD40" s="4"/>
      <c r="AE40" s="4"/>
      <c r="AF40" s="4"/>
      <c r="AG40" s="4"/>
    </row>
    <row r="41" spans="1:34" ht="22.5" hidden="1">
      <c r="A41" s="36"/>
      <c r="B41" s="35">
        <f ca="1">OFFSET(L!$C$1,MATCH("Declaration"&amp;ADDRESS(ROW(),COLUMN(),4),L!$A:$A,0)-1,SL,,)</f>
        <v>0</v>
      </c>
      <c r="C41" s="8"/>
      <c r="D41" s="328"/>
      <c r="E41" s="329"/>
      <c r="F41" s="42"/>
      <c r="G41" s="330"/>
      <c r="H41" s="331"/>
      <c r="I41" s="331"/>
      <c r="J41" s="332"/>
      <c r="K41" s="31"/>
      <c r="L41" s="107"/>
      <c r="P41" s="40" t="str">
        <f>IF(D$41="No","","(*)")</f>
        <v>(*)</v>
      </c>
      <c r="Q41" s="4"/>
      <c r="R41" s="4"/>
      <c r="S41" s="4"/>
      <c r="T41" s="4"/>
      <c r="U41" s="4"/>
      <c r="V41" s="4"/>
      <c r="W41" s="4"/>
      <c r="X41" s="4"/>
      <c r="Y41" s="4">
        <v>41</v>
      </c>
      <c r="Z41" s="4"/>
      <c r="AA41" s="4"/>
      <c r="AB41" s="4"/>
      <c r="AC41" s="4"/>
      <c r="AD41" s="4"/>
      <c r="AE41" s="4"/>
      <c r="AF41" s="4"/>
      <c r="AG41" s="4"/>
    </row>
    <row r="42" spans="1:34" ht="18">
      <c r="A42" s="36"/>
      <c r="B42" s="20"/>
      <c r="C42" s="8"/>
      <c r="D42" s="20"/>
      <c r="E42" s="20"/>
      <c r="F42" s="76"/>
      <c r="G42" s="20"/>
      <c r="H42" s="116"/>
      <c r="I42" s="116"/>
      <c r="J42" s="116"/>
      <c r="K42" s="31"/>
      <c r="L42" s="101"/>
      <c r="Q42" s="4"/>
      <c r="R42" s="4"/>
      <c r="S42" s="4"/>
      <c r="T42" s="4"/>
      <c r="U42" s="4"/>
      <c r="V42" s="4"/>
      <c r="W42" s="4"/>
      <c r="X42" s="4"/>
      <c r="Y42" s="4">
        <v>42</v>
      </c>
      <c r="Z42" s="4"/>
      <c r="AA42" s="4"/>
      <c r="AB42" s="4"/>
      <c r="AC42" s="4"/>
      <c r="AD42" s="4"/>
      <c r="AE42" s="4"/>
      <c r="AF42" s="4"/>
      <c r="AG42" s="4"/>
      <c r="AH42" s="4"/>
    </row>
    <row r="43" spans="1:34" ht="53.1" customHeight="1">
      <c r="A43" s="36"/>
      <c r="B43" s="39" t="str">
        <f ca="1">OFFSET(L!$C$1,MATCH("Declaration"&amp;ADDRESS(ROW(),COLUMN(),4),L!$A:$A,0)-1,SL,,)&amp;Q37</f>
        <v xml:space="preserve">4) Does 100 percent of the cobalt originate from recycled or scrap sources? </v>
      </c>
      <c r="C43" s="8"/>
      <c r="D43" s="352" t="str">
        <f ca="1">D25</f>
        <v>Answer</v>
      </c>
      <c r="E43" s="352"/>
      <c r="F43" s="16"/>
      <c r="G43" s="39" t="str">
        <f ca="1">G25</f>
        <v>Comments</v>
      </c>
      <c r="H43" s="39"/>
      <c r="I43" s="39"/>
      <c r="J43" s="75"/>
      <c r="K43" s="31"/>
      <c r="L43" s="101" t="s">
        <v>18</v>
      </c>
      <c r="O43" s="35"/>
      <c r="P43" s="4"/>
      <c r="Q43" s="4"/>
      <c r="R43" s="4"/>
      <c r="S43" s="4"/>
      <c r="T43" s="4"/>
      <c r="U43" s="4"/>
      <c r="V43" s="4"/>
      <c r="W43" s="4"/>
      <c r="X43" s="4"/>
      <c r="Y43" s="4">
        <v>43</v>
      </c>
      <c r="Z43" s="4"/>
      <c r="AA43" s="4"/>
      <c r="AB43" s="4"/>
      <c r="AC43" s="4"/>
      <c r="AD43" s="4"/>
      <c r="AE43" s="4"/>
      <c r="AF43" s="4"/>
      <c r="AG43" s="4"/>
      <c r="AH43" s="4"/>
    </row>
    <row r="44" spans="1:34" ht="22.5">
      <c r="A44" s="36"/>
      <c r="B44" s="35" t="str">
        <f ca="1">B38</f>
        <v>Cobalt</v>
      </c>
      <c r="C44" s="8"/>
      <c r="D44" s="328"/>
      <c r="E44" s="329"/>
      <c r="F44" s="42"/>
      <c r="G44" s="330"/>
      <c r="H44" s="331"/>
      <c r="I44" s="331"/>
      <c r="J44" s="332"/>
      <c r="K44" s="31"/>
      <c r="L44" s="107"/>
      <c r="P44" s="4"/>
      <c r="Q44" s="4"/>
      <c r="R44" s="4"/>
      <c r="S44" s="4"/>
      <c r="T44" s="4"/>
      <c r="U44" s="4"/>
      <c r="V44" s="4"/>
      <c r="W44" s="4"/>
      <c r="X44" s="4"/>
      <c r="Y44" s="4">
        <v>44</v>
      </c>
      <c r="Z44" s="4"/>
      <c r="AA44" s="4"/>
      <c r="AB44" s="4"/>
      <c r="AC44" s="4"/>
      <c r="AD44" s="4"/>
      <c r="AE44" s="4"/>
      <c r="AF44" s="4"/>
      <c r="AG44" s="4"/>
      <c r="AH44" s="4"/>
    </row>
    <row r="45" spans="1:34" ht="22.5" hidden="1">
      <c r="A45" s="36"/>
      <c r="B45" s="35"/>
      <c r="C45" s="8"/>
      <c r="D45" s="328"/>
      <c r="E45" s="329"/>
      <c r="F45" s="42"/>
      <c r="G45" s="330"/>
      <c r="H45" s="331"/>
      <c r="I45" s="331"/>
      <c r="J45" s="332"/>
      <c r="K45" s="31"/>
      <c r="L45" s="107"/>
      <c r="P45" s="4"/>
      <c r="Q45" s="4"/>
      <c r="R45" s="4"/>
      <c r="S45" s="4"/>
      <c r="T45" s="4"/>
      <c r="U45" s="4"/>
      <c r="V45" s="4"/>
      <c r="W45" s="4"/>
      <c r="X45" s="4"/>
      <c r="Y45" s="4">
        <v>45</v>
      </c>
      <c r="Z45" s="4"/>
      <c r="AA45" s="4"/>
      <c r="AB45" s="4"/>
      <c r="AC45" s="4"/>
      <c r="AD45" s="4"/>
      <c r="AE45" s="4"/>
      <c r="AF45" s="4"/>
      <c r="AG45" s="4"/>
      <c r="AH45" s="4"/>
    </row>
    <row r="46" spans="1:34" ht="22.5" hidden="1">
      <c r="A46" s="36"/>
      <c r="B46" s="35">
        <f ca="1">B40</f>
        <v>0</v>
      </c>
      <c r="C46" s="8"/>
      <c r="D46" s="337"/>
      <c r="E46" s="338"/>
      <c r="F46" s="42"/>
      <c r="G46" s="330"/>
      <c r="H46" s="331"/>
      <c r="I46" s="331"/>
      <c r="J46" s="332"/>
      <c r="K46" s="31"/>
      <c r="L46" s="107"/>
      <c r="P46" s="4"/>
      <c r="Q46" s="4"/>
      <c r="R46" s="4"/>
      <c r="S46" s="4"/>
      <c r="T46" s="4"/>
      <c r="U46" s="4"/>
      <c r="V46" s="4"/>
      <c r="W46" s="4"/>
      <c r="X46" s="4"/>
      <c r="Y46" s="4">
        <v>46</v>
      </c>
      <c r="Z46" s="4"/>
      <c r="AA46" s="4"/>
      <c r="AB46" s="4"/>
      <c r="AC46" s="4"/>
      <c r="AD46" s="4"/>
      <c r="AE46" s="4"/>
      <c r="AF46" s="4"/>
      <c r="AG46" s="4"/>
      <c r="AH46" s="4"/>
    </row>
    <row r="47" spans="1:34" ht="22.5" hidden="1">
      <c r="A47" s="36"/>
      <c r="B47" s="35">
        <f ca="1">B41</f>
        <v>0</v>
      </c>
      <c r="C47" s="8"/>
      <c r="D47" s="337"/>
      <c r="E47" s="338"/>
      <c r="F47" s="42"/>
      <c r="G47" s="330"/>
      <c r="H47" s="331"/>
      <c r="I47" s="331"/>
      <c r="J47" s="332"/>
      <c r="K47" s="31"/>
      <c r="L47" s="107"/>
      <c r="P47" s="4"/>
      <c r="Q47" s="4"/>
      <c r="R47" s="4"/>
      <c r="S47" s="4"/>
      <c r="T47" s="4"/>
      <c r="U47" s="4"/>
      <c r="V47" s="4"/>
      <c r="W47" s="4"/>
      <c r="X47" s="4"/>
      <c r="Y47" s="4">
        <v>47</v>
      </c>
      <c r="Z47" s="4"/>
      <c r="AA47" s="4"/>
      <c r="AB47" s="4"/>
      <c r="AC47" s="4"/>
      <c r="AD47" s="4"/>
      <c r="AE47" s="4"/>
      <c r="AF47" s="4"/>
      <c r="AG47" s="4"/>
      <c r="AH47" s="4"/>
    </row>
    <row r="48" spans="1:34" ht="18">
      <c r="A48" s="36"/>
      <c r="B48" s="20"/>
      <c r="C48" s="8"/>
      <c r="D48" s="20"/>
      <c r="E48" s="20"/>
      <c r="F48" s="76"/>
      <c r="G48" s="20"/>
      <c r="H48" s="116"/>
      <c r="I48" s="116"/>
      <c r="J48" s="116"/>
      <c r="K48" s="31"/>
      <c r="L48" s="101"/>
      <c r="P48" s="4"/>
      <c r="Q48" s="4"/>
      <c r="R48" s="4"/>
      <c r="S48" s="4"/>
      <c r="T48" s="4"/>
      <c r="U48" s="4"/>
      <c r="V48" s="4"/>
      <c r="W48" s="4"/>
      <c r="X48" s="4"/>
      <c r="Y48" s="4">
        <v>48</v>
      </c>
      <c r="Z48" s="4"/>
      <c r="AA48" s="4"/>
      <c r="AB48" s="4"/>
      <c r="AC48" s="4"/>
      <c r="AD48" s="4"/>
      <c r="AE48" s="4"/>
      <c r="AF48" s="4"/>
      <c r="AG48" s="4"/>
      <c r="AH48" s="4"/>
    </row>
    <row r="49" spans="1:34" ht="64.349999999999994" customHeight="1">
      <c r="A49" s="36"/>
      <c r="B49" s="124" t="str">
        <f ca="1">OFFSET(L!$C$1,MATCH("Declaration"&amp;ADDRESS(ROW(),COLUMN(),4),L!$A:$A,0)-1,SL,,)&amp;Q37</f>
        <v>5) What percentage of relevant suppliers have provided a response to your supply chain survey?</v>
      </c>
      <c r="C49" s="8"/>
      <c r="D49" s="352" t="str">
        <f ca="1">D25</f>
        <v>Answer</v>
      </c>
      <c r="E49" s="352"/>
      <c r="F49" s="16"/>
      <c r="G49" s="39" t="str">
        <f ca="1">G25</f>
        <v>Comments</v>
      </c>
      <c r="H49" s="117"/>
      <c r="I49" s="117"/>
      <c r="J49" s="117"/>
      <c r="K49" s="31"/>
      <c r="L49" s="101" t="s">
        <v>18</v>
      </c>
      <c r="P49" s="4"/>
      <c r="Q49" s="4"/>
      <c r="R49" s="4"/>
      <c r="S49" s="4"/>
      <c r="T49" s="4"/>
      <c r="U49" s="4"/>
      <c r="V49" s="4"/>
      <c r="W49" s="4"/>
      <c r="X49" s="4"/>
      <c r="Y49" s="4">
        <v>49</v>
      </c>
      <c r="Z49" s="4"/>
      <c r="AA49" s="4"/>
      <c r="AB49" s="4"/>
      <c r="AC49" s="4"/>
      <c r="AD49" s="4"/>
      <c r="AE49" s="4"/>
      <c r="AF49" s="4"/>
      <c r="AG49" s="4"/>
      <c r="AH49" s="4"/>
    </row>
    <row r="50" spans="1:34" ht="22.5">
      <c r="A50" s="36"/>
      <c r="B50" s="35" t="str">
        <f ca="1">B38</f>
        <v>Cobalt</v>
      </c>
      <c r="C50" s="30"/>
      <c r="D50" s="393"/>
      <c r="E50" s="394"/>
      <c r="F50" s="42"/>
      <c r="G50" s="330"/>
      <c r="H50" s="331"/>
      <c r="I50" s="331"/>
      <c r="J50" s="332"/>
      <c r="K50" s="31"/>
      <c r="L50" s="107"/>
      <c r="P50" s="4"/>
      <c r="Q50" s="4"/>
      <c r="R50" s="4"/>
      <c r="S50" s="4"/>
      <c r="T50" s="4"/>
      <c r="U50" s="4"/>
      <c r="V50" s="4"/>
      <c r="W50" s="4"/>
      <c r="X50" s="4"/>
      <c r="Y50" s="4">
        <v>50</v>
      </c>
      <c r="Z50" s="4"/>
      <c r="AA50" s="4"/>
      <c r="AB50" s="4"/>
      <c r="AC50" s="4"/>
      <c r="AD50" s="4"/>
      <c r="AE50" s="4"/>
      <c r="AF50" s="4"/>
      <c r="AG50" s="4"/>
      <c r="AH50" s="4"/>
    </row>
    <row r="51" spans="1:34" ht="22.5">
      <c r="A51" s="36"/>
      <c r="B51" s="35" t="str">
        <f ca="1">B39</f>
        <v>Mica</v>
      </c>
      <c r="C51" s="30"/>
      <c r="D51" s="393"/>
      <c r="E51" s="394"/>
      <c r="F51" s="42"/>
      <c r="G51" s="330"/>
      <c r="H51" s="331"/>
      <c r="I51" s="331"/>
      <c r="J51" s="332"/>
      <c r="K51" s="31"/>
      <c r="L51" s="107"/>
      <c r="P51" s="4"/>
      <c r="Q51" s="4"/>
      <c r="R51" s="4"/>
      <c r="S51" s="4"/>
      <c r="T51" s="4"/>
      <c r="U51" s="4"/>
      <c r="V51" s="4"/>
      <c r="W51" s="4"/>
      <c r="X51" s="4"/>
      <c r="Y51" s="4">
        <v>51</v>
      </c>
      <c r="Z51" s="4"/>
      <c r="AA51" s="4"/>
      <c r="AB51" s="4"/>
      <c r="AC51" s="4"/>
      <c r="AD51" s="4"/>
      <c r="AE51" s="4"/>
      <c r="AF51" s="4"/>
      <c r="AG51" s="4"/>
      <c r="AH51" s="4"/>
    </row>
    <row r="52" spans="1:34" ht="22.5" hidden="1">
      <c r="A52" s="36"/>
      <c r="B52" s="35">
        <f ca="1">B40</f>
        <v>0</v>
      </c>
      <c r="C52" s="30"/>
      <c r="D52" s="364"/>
      <c r="E52" s="365"/>
      <c r="F52" s="42"/>
      <c r="G52" s="330"/>
      <c r="H52" s="331"/>
      <c r="I52" s="331"/>
      <c r="J52" s="332"/>
      <c r="K52" s="31"/>
      <c r="L52" s="107"/>
      <c r="P52" s="4"/>
      <c r="Q52" s="4"/>
      <c r="R52" s="4"/>
      <c r="S52" s="4"/>
      <c r="T52" s="4"/>
      <c r="U52" s="4"/>
      <c r="V52" s="4"/>
      <c r="W52" s="4"/>
      <c r="X52" s="4"/>
      <c r="Y52" s="4">
        <v>52</v>
      </c>
      <c r="Z52" s="4"/>
      <c r="AA52" s="4"/>
      <c r="AB52" s="4"/>
      <c r="AC52" s="4"/>
      <c r="AD52" s="4"/>
      <c r="AE52" s="4"/>
      <c r="AF52" s="4"/>
      <c r="AG52" s="4"/>
      <c r="AH52" s="4"/>
    </row>
    <row r="53" spans="1:34" ht="22.5" hidden="1">
      <c r="A53" s="36"/>
      <c r="B53" s="35">
        <f ca="1">B41</f>
        <v>0</v>
      </c>
      <c r="C53" s="30"/>
      <c r="D53" s="364"/>
      <c r="E53" s="365"/>
      <c r="F53" s="42"/>
      <c r="G53" s="330"/>
      <c r="H53" s="331"/>
      <c r="I53" s="331"/>
      <c r="J53" s="332"/>
      <c r="K53" s="31"/>
      <c r="L53" s="107"/>
      <c r="P53" s="4"/>
      <c r="Q53" s="4"/>
      <c r="R53" s="4"/>
      <c r="S53" s="4"/>
      <c r="T53" s="4"/>
      <c r="U53" s="4"/>
      <c r="V53" s="4"/>
      <c r="W53" s="4"/>
      <c r="X53" s="4"/>
      <c r="Y53" s="4">
        <v>53</v>
      </c>
      <c r="Z53" s="4"/>
      <c r="AA53" s="4"/>
      <c r="AB53" s="4"/>
      <c r="AC53" s="4"/>
      <c r="AD53" s="4"/>
      <c r="AE53" s="4"/>
      <c r="AF53" s="4"/>
      <c r="AG53" s="4"/>
      <c r="AH53" s="4"/>
    </row>
    <row r="54" spans="1:34" ht="15.75">
      <c r="A54" s="36"/>
      <c r="B54" s="41"/>
      <c r="C54" s="8"/>
      <c r="D54" s="77"/>
      <c r="E54" s="77"/>
      <c r="F54" s="76"/>
      <c r="G54" s="78"/>
      <c r="H54" s="78"/>
      <c r="I54" s="78"/>
      <c r="J54" s="78"/>
      <c r="K54" s="31"/>
      <c r="L54" s="101"/>
      <c r="M54" s="102"/>
      <c r="P54" s="4"/>
      <c r="Q54" s="4"/>
      <c r="R54" s="4"/>
      <c r="S54" s="4"/>
      <c r="T54" s="4"/>
      <c r="U54" s="4"/>
      <c r="V54" s="4"/>
      <c r="W54" s="4"/>
      <c r="X54" s="4"/>
      <c r="Y54" s="4">
        <v>54</v>
      </c>
      <c r="Z54" s="4"/>
      <c r="AA54" s="4"/>
      <c r="AB54" s="4"/>
      <c r="AC54" s="4"/>
      <c r="AD54" s="4"/>
      <c r="AE54" s="4"/>
      <c r="AF54" s="4"/>
      <c r="AG54" s="4"/>
      <c r="AH54" s="4"/>
    </row>
    <row r="55" spans="1:34" ht="45.75">
      <c r="A55" s="36"/>
      <c r="B55" s="124" t="str">
        <f ca="1">OFFSET(L!$C$1,MATCH("Declaration"&amp;ADDRESS(ROW(),COLUMN(),4),L!$A:$A,0)-1,SL,,)&amp;Q37</f>
        <v>6) Have you identified all of the smelters or processors supplying the cobalt or natural mica to your supply chain?</v>
      </c>
      <c r="C55" s="8"/>
      <c r="D55" s="352" t="str">
        <f ca="1">D25</f>
        <v>Answer</v>
      </c>
      <c r="E55" s="352"/>
      <c r="F55" s="16"/>
      <c r="G55" s="39" t="str">
        <f ca="1">G25</f>
        <v>Comments</v>
      </c>
      <c r="H55" s="351"/>
      <c r="I55" s="351"/>
      <c r="J55" s="351"/>
      <c r="K55" s="31"/>
      <c r="L55" s="101" t="s">
        <v>15</v>
      </c>
      <c r="M55" s="102"/>
      <c r="P55" s="4"/>
      <c r="Q55" s="4"/>
      <c r="R55" s="4"/>
      <c r="S55" s="4"/>
      <c r="T55" s="4"/>
      <c r="U55" s="4"/>
      <c r="V55" s="4"/>
      <c r="W55" s="4"/>
      <c r="X55" s="4"/>
      <c r="Y55" s="4">
        <v>55</v>
      </c>
      <c r="Z55" s="4"/>
      <c r="AA55" s="4"/>
      <c r="AB55" s="4"/>
      <c r="AC55" s="4"/>
      <c r="AD55" s="4"/>
      <c r="AE55" s="4"/>
      <c r="AF55" s="4"/>
      <c r="AG55" s="4"/>
      <c r="AH55" s="4"/>
    </row>
    <row r="56" spans="1:34" ht="22.5">
      <c r="A56" s="36"/>
      <c r="B56" s="35" t="str">
        <f ca="1">B38</f>
        <v>Cobalt</v>
      </c>
      <c r="C56" s="8"/>
      <c r="D56" s="348"/>
      <c r="E56" s="349"/>
      <c r="F56" s="42"/>
      <c r="G56" s="330"/>
      <c r="H56" s="331"/>
      <c r="I56" s="331"/>
      <c r="J56" s="332"/>
      <c r="K56" s="31"/>
      <c r="L56" s="107"/>
      <c r="P56" s="4"/>
      <c r="Q56" s="4"/>
      <c r="R56" s="4"/>
      <c r="S56" s="4"/>
      <c r="T56" s="4"/>
      <c r="U56" s="4"/>
      <c r="V56" s="4"/>
      <c r="W56" s="4"/>
      <c r="X56" s="4"/>
      <c r="Y56" s="4">
        <v>56</v>
      </c>
      <c r="Z56" s="4"/>
      <c r="AA56" s="4"/>
      <c r="AB56" s="4"/>
      <c r="AC56" s="4"/>
      <c r="AD56" s="4"/>
      <c r="AE56" s="4"/>
      <c r="AF56" s="4"/>
      <c r="AG56" s="4"/>
      <c r="AH56" s="4"/>
    </row>
    <row r="57" spans="1:34" ht="22.5">
      <c r="A57" s="36"/>
      <c r="B57" s="35" t="str">
        <f ca="1">B39</f>
        <v>Mica</v>
      </c>
      <c r="C57" s="8"/>
      <c r="D57" s="328"/>
      <c r="E57" s="329"/>
      <c r="F57" s="42"/>
      <c r="G57" s="330"/>
      <c r="H57" s="331"/>
      <c r="I57" s="331"/>
      <c r="J57" s="332"/>
      <c r="K57" s="31"/>
      <c r="L57" s="107"/>
      <c r="P57" s="4"/>
      <c r="Q57" s="4"/>
      <c r="R57" s="4"/>
      <c r="S57" s="4"/>
      <c r="T57" s="4"/>
      <c r="U57" s="4"/>
      <c r="V57" s="4"/>
      <c r="W57" s="4"/>
      <c r="X57" s="4"/>
      <c r="Y57" s="4">
        <v>57</v>
      </c>
      <c r="Z57" s="4"/>
      <c r="AA57" s="4"/>
      <c r="AB57" s="4"/>
      <c r="AC57" s="4"/>
      <c r="AD57" s="4"/>
      <c r="AE57" s="4"/>
      <c r="AF57" s="4"/>
      <c r="AG57" s="4"/>
      <c r="AH57" s="4"/>
    </row>
    <row r="58" spans="1:34" ht="22.5" hidden="1">
      <c r="A58" s="36"/>
      <c r="B58" s="35">
        <f ca="1">B40</f>
        <v>0</v>
      </c>
      <c r="C58" s="8"/>
      <c r="D58" s="337"/>
      <c r="E58" s="338"/>
      <c r="F58" s="42"/>
      <c r="G58" s="330"/>
      <c r="H58" s="331"/>
      <c r="I58" s="331"/>
      <c r="J58" s="332"/>
      <c r="K58" s="31"/>
      <c r="L58" s="107"/>
      <c r="P58" s="4"/>
      <c r="Q58" s="4"/>
      <c r="R58" s="4"/>
      <c r="S58" s="4"/>
      <c r="T58" s="4"/>
      <c r="U58" s="4"/>
      <c r="V58" s="4"/>
      <c r="W58" s="4"/>
      <c r="X58" s="4"/>
      <c r="Y58" s="4">
        <v>58</v>
      </c>
      <c r="Z58" s="4"/>
      <c r="AA58" s="4"/>
      <c r="AB58" s="4"/>
      <c r="AC58" s="4"/>
      <c r="AD58" s="4"/>
      <c r="AE58" s="4"/>
      <c r="AF58" s="4"/>
      <c r="AG58" s="4"/>
      <c r="AH58" s="4"/>
    </row>
    <row r="59" spans="1:34" ht="22.5" hidden="1">
      <c r="A59" s="36"/>
      <c r="B59" s="35">
        <f ca="1">B41</f>
        <v>0</v>
      </c>
      <c r="C59" s="8"/>
      <c r="D59" s="337"/>
      <c r="E59" s="338"/>
      <c r="F59" s="42"/>
      <c r="G59" s="330"/>
      <c r="H59" s="331"/>
      <c r="I59" s="331"/>
      <c r="J59" s="332"/>
      <c r="K59" s="31"/>
      <c r="L59" s="107"/>
      <c r="P59" s="4"/>
      <c r="Q59" s="4"/>
      <c r="R59" s="4"/>
      <c r="S59" s="4"/>
      <c r="T59" s="4"/>
      <c r="U59" s="4"/>
      <c r="V59" s="4"/>
      <c r="W59" s="4"/>
      <c r="X59" s="4"/>
      <c r="Y59" s="4">
        <v>59</v>
      </c>
      <c r="Z59" s="4"/>
      <c r="AA59" s="4"/>
      <c r="AB59" s="4"/>
      <c r="AC59" s="4"/>
      <c r="AD59" s="4"/>
      <c r="AE59" s="4"/>
      <c r="AF59" s="4"/>
      <c r="AG59" s="4"/>
      <c r="AH59" s="4"/>
    </row>
    <row r="60" spans="1:34" ht="15.75">
      <c r="A60" s="36"/>
      <c r="B60" s="20"/>
      <c r="C60" s="8"/>
      <c r="D60" s="79"/>
      <c r="E60" s="79"/>
      <c r="F60" s="76"/>
      <c r="G60" s="80"/>
      <c r="H60" s="80"/>
      <c r="I60" s="80"/>
      <c r="J60" s="80"/>
      <c r="K60" s="31"/>
      <c r="L60" s="101"/>
      <c r="M60" s="102"/>
      <c r="P60" s="4"/>
      <c r="Q60" s="4"/>
      <c r="R60" s="4"/>
      <c r="S60" s="4"/>
      <c r="T60" s="4"/>
      <c r="U60" s="4"/>
      <c r="V60" s="4"/>
      <c r="W60" s="4"/>
      <c r="X60" s="4"/>
      <c r="Y60" s="4">
        <v>60</v>
      </c>
      <c r="Z60" s="4"/>
      <c r="AA60" s="4"/>
      <c r="AB60" s="4"/>
      <c r="AC60" s="4"/>
      <c r="AD60" s="4"/>
      <c r="AE60" s="4"/>
      <c r="AF60" s="4"/>
      <c r="AG60" s="4"/>
      <c r="AH60" s="4"/>
    </row>
    <row r="61" spans="1:34" ht="45.75">
      <c r="A61" s="36"/>
      <c r="B61" s="39" t="str">
        <f ca="1">OFFSET(L!$C$1,MATCH("Declaration"&amp;ADDRESS(ROW(),COLUMN(),4),L!$A:$A,0)-1,SL,,)&amp;Q37</f>
        <v>7) Has all applicable smelter or processor information received by your company been reported in this declaration?</v>
      </c>
      <c r="C61" s="8"/>
      <c r="D61" s="352" t="str">
        <f ca="1">D25</f>
        <v>Answer</v>
      </c>
      <c r="E61" s="352"/>
      <c r="F61" s="16"/>
      <c r="G61" s="39" t="str">
        <f ca="1">G25</f>
        <v>Comments</v>
      </c>
      <c r="H61" s="351" t="str">
        <f>IF(Q69="(*)","Click here to enter smelter names","")</f>
        <v/>
      </c>
      <c r="I61" s="351"/>
      <c r="J61" s="351"/>
      <c r="K61" s="31"/>
      <c r="L61" s="101" t="s">
        <v>15</v>
      </c>
      <c r="M61" s="102"/>
      <c r="P61" s="4"/>
      <c r="Q61" s="4"/>
      <c r="R61" s="4"/>
      <c r="S61" s="4"/>
      <c r="T61" s="4"/>
      <c r="U61" s="4"/>
      <c r="V61" s="4"/>
      <c r="W61" s="4"/>
      <c r="X61" s="4"/>
      <c r="Y61" s="4">
        <v>61</v>
      </c>
      <c r="Z61" s="4"/>
      <c r="AA61" s="4"/>
      <c r="AB61" s="4"/>
      <c r="AC61" s="4"/>
      <c r="AD61" s="4"/>
      <c r="AE61" s="4"/>
      <c r="AF61" s="4"/>
      <c r="AG61" s="4"/>
      <c r="AH61" s="4"/>
    </row>
    <row r="62" spans="1:34" ht="22.5">
      <c r="A62" s="36"/>
      <c r="B62" s="35" t="str">
        <f ca="1">B38</f>
        <v>Cobalt</v>
      </c>
      <c r="C62" s="30"/>
      <c r="D62" s="328"/>
      <c r="E62" s="329"/>
      <c r="F62" s="43"/>
      <c r="G62" s="330"/>
      <c r="H62" s="331"/>
      <c r="I62" s="331"/>
      <c r="J62" s="332"/>
      <c r="K62" s="31"/>
      <c r="L62" s="107"/>
      <c r="P62" s="4"/>
      <c r="Q62" s="4"/>
      <c r="R62" s="4"/>
      <c r="S62" s="4"/>
      <c r="T62" s="4"/>
      <c r="U62" s="4"/>
      <c r="V62" s="4"/>
      <c r="W62" s="4"/>
      <c r="X62" s="4"/>
      <c r="Y62" s="4">
        <v>62</v>
      </c>
      <c r="Z62" s="4"/>
      <c r="AA62" s="4"/>
      <c r="AB62" s="4"/>
      <c r="AC62" s="4"/>
      <c r="AD62" s="4"/>
      <c r="AE62" s="4"/>
      <c r="AF62" s="4"/>
      <c r="AG62" s="4"/>
      <c r="AH62" s="4"/>
    </row>
    <row r="63" spans="1:34" ht="22.5">
      <c r="A63" s="36"/>
      <c r="B63" s="35" t="str">
        <f ca="1">B39</f>
        <v>Mica</v>
      </c>
      <c r="C63" s="30"/>
      <c r="D63" s="328"/>
      <c r="E63" s="329"/>
      <c r="F63" s="43"/>
      <c r="G63" s="330"/>
      <c r="H63" s="331"/>
      <c r="I63" s="331"/>
      <c r="J63" s="332"/>
      <c r="K63" s="31"/>
      <c r="L63" s="107"/>
      <c r="P63" s="4"/>
      <c r="Q63" s="4"/>
      <c r="R63" s="4"/>
      <c r="S63" s="4"/>
      <c r="T63" s="4"/>
      <c r="U63" s="4"/>
      <c r="V63" s="4"/>
      <c r="W63" s="4"/>
      <c r="X63" s="4"/>
      <c r="Y63" s="4">
        <v>63</v>
      </c>
      <c r="Z63" s="4"/>
      <c r="AA63" s="4"/>
      <c r="AB63" s="4"/>
      <c r="AC63" s="4"/>
      <c r="AD63" s="4"/>
      <c r="AE63" s="4"/>
      <c r="AF63" s="4"/>
      <c r="AG63" s="4"/>
      <c r="AH63" s="4"/>
    </row>
    <row r="64" spans="1:34" ht="22.5" hidden="1">
      <c r="A64" s="36"/>
      <c r="B64" s="35">
        <f ca="1">B40</f>
        <v>0</v>
      </c>
      <c r="C64" s="30"/>
      <c r="D64" s="337"/>
      <c r="E64" s="338"/>
      <c r="F64" s="43"/>
      <c r="G64" s="330"/>
      <c r="H64" s="331"/>
      <c r="I64" s="331"/>
      <c r="J64" s="332"/>
      <c r="K64" s="31"/>
      <c r="L64" s="107"/>
      <c r="P64" s="4"/>
      <c r="Q64" s="4"/>
      <c r="R64" s="4"/>
      <c r="S64" s="4"/>
      <c r="T64" s="4"/>
      <c r="U64" s="4"/>
      <c r="V64" s="4"/>
      <c r="W64" s="4"/>
      <c r="X64" s="4"/>
      <c r="Y64" s="4">
        <v>64</v>
      </c>
      <c r="Z64" s="4"/>
      <c r="AA64" s="4"/>
      <c r="AB64" s="4"/>
      <c r="AC64" s="4"/>
      <c r="AD64" s="4"/>
      <c r="AE64" s="4"/>
      <c r="AF64" s="4"/>
      <c r="AG64" s="4"/>
      <c r="AH64" s="4"/>
    </row>
    <row r="65" spans="1:34" ht="22.5" hidden="1">
      <c r="A65" s="33"/>
      <c r="B65" s="35">
        <f ca="1">B41</f>
        <v>0</v>
      </c>
      <c r="C65" s="44"/>
      <c r="D65" s="337"/>
      <c r="E65" s="338"/>
      <c r="F65" s="45"/>
      <c r="G65" s="330"/>
      <c r="H65" s="331"/>
      <c r="I65" s="331"/>
      <c r="J65" s="332"/>
      <c r="K65" s="34"/>
      <c r="L65" s="108"/>
      <c r="P65" s="4"/>
      <c r="Q65" s="4"/>
      <c r="R65" s="4"/>
      <c r="S65" s="4"/>
      <c r="T65" s="4"/>
      <c r="U65" s="4"/>
      <c r="V65" s="4"/>
      <c r="W65" s="4"/>
      <c r="X65" s="4"/>
      <c r="Y65" s="4">
        <v>65</v>
      </c>
      <c r="Z65" s="4"/>
      <c r="AA65" s="4"/>
      <c r="AB65" s="4"/>
      <c r="AC65" s="4"/>
      <c r="AD65" s="4"/>
      <c r="AE65" s="4"/>
      <c r="AF65" s="4"/>
      <c r="AG65" s="4"/>
      <c r="AH65" s="4"/>
    </row>
    <row r="66" spans="1:34" ht="15">
      <c r="A66" s="36"/>
      <c r="B66" s="15"/>
      <c r="C66" s="15"/>
      <c r="D66" s="15"/>
      <c r="E66" s="15"/>
      <c r="F66" s="15"/>
      <c r="G66" s="72"/>
      <c r="H66" s="72"/>
      <c r="I66" s="72"/>
      <c r="J66" s="72"/>
      <c r="K66" s="31"/>
      <c r="L66" s="104"/>
      <c r="P66" s="4"/>
      <c r="Q66" s="4"/>
      <c r="R66" s="4"/>
      <c r="S66" s="4"/>
      <c r="T66" s="4"/>
      <c r="U66" s="4"/>
      <c r="V66" s="4"/>
      <c r="W66" s="4"/>
      <c r="X66" s="4"/>
      <c r="Y66" s="4">
        <v>66</v>
      </c>
      <c r="Z66" s="4"/>
      <c r="AA66" s="4"/>
      <c r="AB66" s="4"/>
      <c r="AC66" s="4"/>
      <c r="AD66" s="4"/>
      <c r="AE66" s="4"/>
      <c r="AF66" s="4"/>
      <c r="AG66" s="4"/>
      <c r="AH66" s="4"/>
    </row>
    <row r="67" spans="1:34" ht="15">
      <c r="A67" s="36"/>
      <c r="B67" s="339" t="str">
        <f ca="1">OFFSET(L!$C$1,MATCH("Declaration"&amp;ADDRESS(ROW(),COLUMN(),4),L!$A:$A,0)-1,SL,,)</f>
        <v>Answer the Following Questions at a Company Level</v>
      </c>
      <c r="C67" s="339"/>
      <c r="D67" s="339"/>
      <c r="E67" s="339"/>
      <c r="F67" s="339"/>
      <c r="G67" s="339"/>
      <c r="H67" s="339"/>
      <c r="I67" s="339"/>
      <c r="J67" s="339"/>
      <c r="K67" s="31"/>
      <c r="L67" s="104"/>
      <c r="P67" s="4"/>
      <c r="Q67" s="4"/>
      <c r="R67" s="4"/>
      <c r="S67" s="4"/>
      <c r="T67" s="4"/>
      <c r="U67" s="4"/>
      <c r="V67" s="4"/>
      <c r="W67" s="4"/>
      <c r="X67" s="4"/>
      <c r="Y67" s="4">
        <v>67</v>
      </c>
      <c r="Z67" s="4"/>
      <c r="AA67" s="4"/>
      <c r="AB67" s="4"/>
      <c r="AC67" s="4"/>
      <c r="AD67" s="4"/>
      <c r="AE67" s="4"/>
      <c r="AF67" s="4"/>
      <c r="AG67" s="4"/>
      <c r="AH67" s="4"/>
    </row>
    <row r="68" spans="1:34" ht="15.75">
      <c r="A68" s="46"/>
      <c r="B68" s="47" t="str">
        <f ca="1">OFFSET(L!$C$1,MATCH("Declaration"&amp;ADDRESS(ROW(),COLUMN(),4),L!$A:$A,0)-1,SL,,)</f>
        <v>Question</v>
      </c>
      <c r="C68" s="73"/>
      <c r="D68" s="350" t="str">
        <f ca="1">D25</f>
        <v>Answer</v>
      </c>
      <c r="E68" s="350"/>
      <c r="F68" s="48"/>
      <c r="G68" s="350" t="str">
        <f ca="1">G25</f>
        <v>Comments</v>
      </c>
      <c r="H68" s="350" t="e">
        <f>HLOOKUP(SL,LT,$O68,0)</f>
        <v>#NAME?</v>
      </c>
      <c r="I68" s="350" t="e">
        <f>HLOOKUP(SL,LT,$O68,0)</f>
        <v>#NAME?</v>
      </c>
      <c r="J68" s="74"/>
      <c r="K68" s="50"/>
      <c r="L68" s="103"/>
      <c r="M68" s="102"/>
      <c r="P68" s="4"/>
      <c r="Q68" s="4"/>
      <c r="R68" s="4"/>
      <c r="S68" s="4"/>
      <c r="T68" s="4"/>
      <c r="U68" s="4"/>
      <c r="V68" s="4"/>
      <c r="W68" s="4"/>
      <c r="X68" s="4"/>
      <c r="Y68" s="4">
        <v>68</v>
      </c>
      <c r="Z68" s="4"/>
      <c r="AA68" s="4"/>
      <c r="AB68" s="4"/>
      <c r="AC68" s="4"/>
      <c r="AD68" s="4"/>
      <c r="AE68" s="4"/>
      <c r="AF68" s="4"/>
      <c r="AG68" s="4"/>
      <c r="AH68" s="4"/>
    </row>
    <row r="69" spans="1:34" ht="24.6" customHeight="1">
      <c r="A69" s="36"/>
      <c r="B69" s="51" t="str">
        <f ca="1">OFFSET(L!$C$1,MATCH("Declaration"&amp;ADDRESS(ROW(),COLUMN(),4),L!$A:$A,0)-1,SL,,)&amp;P38</f>
        <v>A. Have you established a responsible minerals sourcing policy?</v>
      </c>
      <c r="C69" s="52"/>
      <c r="D69" s="328"/>
      <c r="E69" s="329"/>
      <c r="F69" s="52"/>
      <c r="G69" s="330"/>
      <c r="H69" s="331"/>
      <c r="I69" s="331"/>
      <c r="J69" s="332"/>
      <c r="K69" s="31"/>
      <c r="L69" s="103" t="s">
        <v>18</v>
      </c>
      <c r="M69" s="102"/>
      <c r="P69" s="4"/>
      <c r="Q69" s="4"/>
      <c r="R69" s="4"/>
      <c r="S69" s="4"/>
      <c r="T69" s="4"/>
      <c r="U69" s="4"/>
      <c r="V69" s="4"/>
      <c r="W69" s="4"/>
      <c r="X69" s="4"/>
      <c r="Y69" s="4">
        <v>69</v>
      </c>
      <c r="Z69" s="4"/>
      <c r="AA69" s="4"/>
      <c r="AB69" s="4"/>
      <c r="AC69" s="4"/>
      <c r="AD69" s="4"/>
      <c r="AE69" s="4"/>
      <c r="AF69" s="4"/>
      <c r="AG69" s="4"/>
      <c r="AH69" s="4"/>
    </row>
    <row r="70" spans="1:34" ht="15.75">
      <c r="A70" s="36"/>
      <c r="B70" s="53"/>
      <c r="C70" s="10"/>
      <c r="D70" s="2"/>
      <c r="E70" s="2"/>
      <c r="F70" s="10"/>
      <c r="G70" s="342"/>
      <c r="H70" s="342"/>
      <c r="I70" s="342"/>
      <c r="J70" s="342"/>
      <c r="K70" s="31"/>
      <c r="L70" s="103"/>
      <c r="M70" s="102"/>
      <c r="P70" s="4"/>
      <c r="Q70" s="4"/>
      <c r="R70" s="4"/>
      <c r="S70" s="4"/>
      <c r="T70" s="4"/>
      <c r="U70" s="4"/>
      <c r="V70" s="4"/>
      <c r="W70" s="4"/>
      <c r="X70" s="4"/>
      <c r="Y70" s="4">
        <v>70</v>
      </c>
      <c r="Z70" s="4"/>
      <c r="AA70" s="4"/>
      <c r="AB70" s="4"/>
      <c r="AC70" s="4"/>
      <c r="AD70" s="4"/>
      <c r="AE70" s="4"/>
      <c r="AF70" s="4"/>
      <c r="AG70" s="4"/>
      <c r="AH70" s="4"/>
    </row>
    <row r="71" spans="1:34" ht="42.6" customHeight="1">
      <c r="A71" s="36"/>
      <c r="B71" s="51" t="str">
        <f ca="1">OFFSET(L!$C$1,MATCH("Declaration"&amp;ADDRESS(ROW(),COLUMN(),4),L!$A:$A,0)-1,SL,,)&amp;P38</f>
        <v xml:space="preserve">B. Is your responsible minerals sourcing policy publicly available on your website? (Note – If yes, the user shall specify the URL in the comment field.) </v>
      </c>
      <c r="C71" s="52"/>
      <c r="D71" s="328"/>
      <c r="E71" s="329"/>
      <c r="F71" s="52"/>
      <c r="G71" s="344"/>
      <c r="H71" s="345"/>
      <c r="I71" s="345"/>
      <c r="J71" s="346"/>
      <c r="K71" s="31"/>
      <c r="L71" s="103" t="s">
        <v>18</v>
      </c>
      <c r="M71" s="102"/>
      <c r="P71" s="4"/>
      <c r="Q71" s="4"/>
      <c r="R71" s="4"/>
      <c r="S71" s="4"/>
      <c r="T71" s="4"/>
      <c r="U71" s="4"/>
      <c r="V71" s="4"/>
      <c r="W71" s="4"/>
      <c r="X71" s="4"/>
      <c r="Y71" s="4">
        <v>71</v>
      </c>
      <c r="Z71" s="4"/>
      <c r="AA71" s="4"/>
      <c r="AB71" s="4"/>
      <c r="AC71" s="4"/>
      <c r="AD71" s="4"/>
      <c r="AE71" s="4"/>
      <c r="AF71" s="4"/>
      <c r="AG71" s="4"/>
      <c r="AH71" s="4"/>
    </row>
    <row r="72" spans="1:34" ht="15.75">
      <c r="A72" s="36"/>
      <c r="B72" s="53"/>
      <c r="C72" s="10"/>
      <c r="D72" s="235"/>
      <c r="E72" s="235"/>
      <c r="F72" s="10"/>
      <c r="G72" s="236"/>
      <c r="H72" s="236"/>
      <c r="I72" s="236"/>
      <c r="J72" s="236"/>
      <c r="K72" s="31"/>
      <c r="L72" s="103"/>
      <c r="M72" s="102"/>
      <c r="P72" s="4"/>
      <c r="Q72" s="4"/>
      <c r="R72" s="4"/>
      <c r="S72" s="4"/>
      <c r="T72" s="4"/>
      <c r="U72" s="4"/>
      <c r="V72" s="4"/>
      <c r="W72" s="4"/>
      <c r="X72" s="4"/>
      <c r="Y72" s="4">
        <v>72</v>
      </c>
      <c r="Z72" s="4"/>
      <c r="AA72" s="4"/>
      <c r="AB72" s="4"/>
      <c r="AC72" s="4"/>
      <c r="AD72" s="4"/>
      <c r="AE72" s="4"/>
      <c r="AF72" s="4"/>
      <c r="AG72" s="4"/>
      <c r="AH72" s="4"/>
    </row>
    <row r="73" spans="1:34" ht="51.6" customHeight="1">
      <c r="A73" s="36"/>
      <c r="B73" s="51"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6"/>
      <c r="E73" s="336"/>
      <c r="F73" s="237"/>
      <c r="G73" s="347"/>
      <c r="H73" s="347"/>
      <c r="I73" s="347"/>
      <c r="J73" s="347"/>
      <c r="K73" s="31"/>
      <c r="L73" s="103" t="s">
        <v>15</v>
      </c>
      <c r="M73" s="102"/>
      <c r="P73" s="4"/>
      <c r="Q73" s="4"/>
      <c r="R73" s="4"/>
      <c r="S73" s="4"/>
      <c r="T73" s="4"/>
      <c r="U73" s="4"/>
      <c r="V73" s="4"/>
      <c r="W73" s="4"/>
      <c r="X73" s="4"/>
      <c r="Y73" s="4">
        <v>75</v>
      </c>
      <c r="Z73" s="4"/>
      <c r="AA73" s="4"/>
      <c r="AB73" s="4"/>
      <c r="AC73" s="4"/>
      <c r="AD73" s="4"/>
      <c r="AE73" s="4"/>
      <c r="AF73" s="4"/>
      <c r="AG73" s="4"/>
      <c r="AH73" s="4"/>
    </row>
    <row r="74" spans="1:34" ht="15.75">
      <c r="A74" s="36"/>
      <c r="B74" s="35" t="str">
        <f ca="1">B38</f>
        <v>Cobalt</v>
      </c>
      <c r="C74" s="30"/>
      <c r="D74" s="328"/>
      <c r="E74" s="329"/>
      <c r="F74" s="10"/>
      <c r="G74" s="330"/>
      <c r="H74" s="331"/>
      <c r="I74" s="331"/>
      <c r="J74" s="332"/>
      <c r="K74" s="31"/>
      <c r="L74" s="103"/>
      <c r="M74" s="102"/>
      <c r="P74" s="4"/>
      <c r="Q74" s="4"/>
      <c r="R74" s="4"/>
      <c r="S74" s="4"/>
      <c r="T74" s="4"/>
      <c r="U74" s="4"/>
      <c r="V74" s="4"/>
      <c r="W74" s="4"/>
      <c r="X74" s="4"/>
      <c r="Y74" s="4"/>
      <c r="Z74" s="4"/>
      <c r="AA74" s="4"/>
      <c r="AB74" s="4"/>
      <c r="AC74" s="4"/>
      <c r="AD74" s="4"/>
      <c r="AE74" s="4"/>
      <c r="AF74" s="4"/>
      <c r="AG74" s="4"/>
      <c r="AH74" s="4"/>
    </row>
    <row r="75" spans="1:34" ht="15.75">
      <c r="A75" s="36"/>
      <c r="B75" s="35" t="str">
        <f ca="1">B39</f>
        <v>Mica</v>
      </c>
      <c r="C75" s="30"/>
      <c r="D75" s="328"/>
      <c r="E75" s="329"/>
      <c r="F75" s="10"/>
      <c r="G75" s="330"/>
      <c r="H75" s="331"/>
      <c r="I75" s="331"/>
      <c r="J75" s="332"/>
      <c r="K75" s="31"/>
      <c r="L75" s="103"/>
      <c r="M75" s="102"/>
      <c r="P75" s="4"/>
      <c r="Q75" s="4"/>
      <c r="R75" s="4"/>
      <c r="S75" s="4"/>
      <c r="T75" s="4"/>
      <c r="U75" s="4"/>
      <c r="V75" s="4"/>
      <c r="W75" s="4"/>
      <c r="X75" s="4"/>
      <c r="Y75" s="4"/>
      <c r="Z75" s="4"/>
      <c r="AA75" s="4"/>
      <c r="AB75" s="4"/>
      <c r="AC75" s="4"/>
      <c r="AD75" s="4"/>
      <c r="AE75" s="4"/>
      <c r="AF75" s="4"/>
      <c r="AG75" s="4"/>
      <c r="AH75" s="4"/>
    </row>
    <row r="76" spans="1:34" ht="15.75">
      <c r="A76" s="36"/>
      <c r="B76" s="54"/>
      <c r="C76" s="10"/>
      <c r="D76" s="55"/>
      <c r="E76" s="55"/>
      <c r="F76" s="10"/>
      <c r="G76" s="49"/>
      <c r="H76" s="49"/>
      <c r="I76" s="49"/>
      <c r="J76" s="49"/>
      <c r="K76" s="31"/>
      <c r="L76" s="103"/>
      <c r="M76" s="102"/>
      <c r="P76" s="4"/>
      <c r="Q76" s="4"/>
      <c r="R76" s="4"/>
      <c r="S76" s="4"/>
      <c r="T76" s="4"/>
      <c r="U76" s="4"/>
      <c r="V76" s="4"/>
      <c r="W76" s="4"/>
      <c r="X76" s="4"/>
      <c r="Y76" s="4">
        <v>76</v>
      </c>
      <c r="Z76" s="4"/>
      <c r="AA76" s="4"/>
      <c r="AB76" s="4"/>
      <c r="AC76" s="4"/>
      <c r="AD76" s="4"/>
      <c r="AE76" s="4"/>
      <c r="AF76" s="4"/>
      <c r="AG76" s="4"/>
      <c r="AH76" s="4"/>
    </row>
    <row r="77" spans="1:34" ht="48" customHeight="1">
      <c r="A77" s="36"/>
      <c r="B77" s="51" t="str">
        <f ca="1">OFFSET(L!$C$1,MATCH("Declaration"&amp;ADDRESS(ROW(),COLUMN(),4),L!$A:$A,0)-1,SL,,)&amp;P38</f>
        <v>D. Have you implemented due diligence measures for responsible sourcing?</v>
      </c>
      <c r="C77" s="52"/>
      <c r="D77" s="328"/>
      <c r="E77" s="329"/>
      <c r="F77" s="52"/>
      <c r="G77" s="330"/>
      <c r="H77" s="331"/>
      <c r="I77" s="331"/>
      <c r="J77" s="332"/>
      <c r="K77" s="31"/>
      <c r="L77" s="103" t="s">
        <v>18</v>
      </c>
      <c r="M77" s="102"/>
      <c r="P77" s="4"/>
      <c r="Q77" s="4"/>
      <c r="R77" s="4"/>
      <c r="S77" s="4"/>
      <c r="T77" s="4"/>
      <c r="U77" s="4"/>
      <c r="V77" s="4"/>
      <c r="W77" s="4"/>
      <c r="X77" s="4"/>
      <c r="Y77" s="4">
        <v>77</v>
      </c>
      <c r="Z77" s="4"/>
      <c r="AA77" s="4"/>
      <c r="AB77" s="4"/>
      <c r="AC77" s="4"/>
      <c r="AD77" s="4"/>
      <c r="AE77" s="4"/>
      <c r="AF77" s="4"/>
      <c r="AG77" s="4"/>
      <c r="AH77" s="4"/>
    </row>
    <row r="78" spans="1:34" ht="15">
      <c r="A78" s="36"/>
      <c r="K78" s="31"/>
      <c r="L78" s="103"/>
      <c r="M78" s="102"/>
      <c r="P78" s="4"/>
      <c r="Q78" s="4"/>
      <c r="R78" s="4"/>
      <c r="S78" s="4"/>
      <c r="T78" s="4"/>
      <c r="U78" s="4"/>
      <c r="V78" s="4"/>
      <c r="W78" s="4"/>
      <c r="X78" s="4"/>
      <c r="Y78" s="4">
        <v>78</v>
      </c>
      <c r="Z78" s="4"/>
      <c r="AA78" s="4"/>
      <c r="AB78" s="4"/>
      <c r="AC78" s="4"/>
      <c r="AD78" s="4"/>
      <c r="AE78" s="4"/>
      <c r="AF78" s="4"/>
      <c r="AG78" s="4"/>
      <c r="AH78" s="4"/>
    </row>
    <row r="79" spans="1:34" ht="72" customHeight="1">
      <c r="A79" s="36"/>
      <c r="B79" s="51" t="str">
        <f ca="1">OFFSET(L!$C$1,MATCH("Declaration"&amp;ADDRESS(ROW(),COLUMN(),4),L!$A:$A,0)-1,SL,,)&amp;P38</f>
        <v>E. Does your company conduct cobalt and/or natural mica supply chain survey(s) of your relevant supplier(s)?</v>
      </c>
      <c r="C79" s="52"/>
      <c r="D79" s="340"/>
      <c r="E79" s="341"/>
      <c r="F79" s="52"/>
      <c r="G79" s="330"/>
      <c r="H79" s="331"/>
      <c r="I79" s="331"/>
      <c r="J79" s="332"/>
      <c r="K79" s="31"/>
      <c r="L79" s="103" t="s">
        <v>18</v>
      </c>
      <c r="M79" s="102"/>
      <c r="P79" s="4"/>
      <c r="Q79" s="4"/>
      <c r="R79" s="4"/>
      <c r="S79" s="4"/>
      <c r="T79" s="4"/>
      <c r="U79" s="4"/>
      <c r="V79" s="4"/>
      <c r="W79" s="4"/>
      <c r="X79" t="s">
        <v>23</v>
      </c>
      <c r="Y79" s="4">
        <v>79</v>
      </c>
      <c r="Z79" s="4"/>
      <c r="AA79" s="4"/>
      <c r="AB79" s="4"/>
      <c r="AC79" s="4"/>
      <c r="AD79" s="4"/>
      <c r="AE79" s="4"/>
      <c r="AF79" s="4"/>
      <c r="AG79" s="4"/>
      <c r="AH79" s="4"/>
    </row>
    <row r="80" spans="1:34" ht="15.75">
      <c r="A80" s="36"/>
      <c r="B80" s="56"/>
      <c r="C80" s="10"/>
      <c r="D80" s="2"/>
      <c r="E80" s="2"/>
      <c r="F80" s="11"/>
      <c r="G80" s="342"/>
      <c r="H80" s="342"/>
      <c r="I80" s="342"/>
      <c r="J80" s="342"/>
      <c r="K80" s="31"/>
      <c r="L80" s="103"/>
      <c r="M80" s="102"/>
      <c r="P80" s="4"/>
      <c r="Q80" s="4"/>
      <c r="R80" s="4"/>
      <c r="S80" s="4"/>
      <c r="T80" s="4"/>
      <c r="U80" s="4"/>
      <c r="V80" s="4"/>
      <c r="W80" s="4"/>
      <c r="X80" s="4"/>
      <c r="Y80" s="4">
        <v>80</v>
      </c>
      <c r="Z80" s="4"/>
      <c r="AA80" s="4"/>
      <c r="AB80" s="4"/>
      <c r="AC80" s="4"/>
      <c r="AD80" s="4"/>
      <c r="AE80" s="4"/>
      <c r="AF80" s="4"/>
      <c r="AG80" s="4"/>
      <c r="AH80" s="4"/>
    </row>
    <row r="81" spans="1:34" ht="44.1" customHeight="1">
      <c r="A81" s="36"/>
      <c r="B81" s="51" t="str">
        <f ca="1">OFFSET(L!$C$1,MATCH("Declaration"&amp;ADDRESS(ROW(),COLUMN(),4),L!$A:$A,0)-1,SL,,)&amp;P38</f>
        <v xml:space="preserve">F. Do you review due diligence information received from your suppliers against your company’s expectations? </v>
      </c>
      <c r="C81" s="52"/>
      <c r="D81" s="328"/>
      <c r="E81" s="329"/>
      <c r="F81" s="52"/>
      <c r="G81" s="330"/>
      <c r="H81" s="331"/>
      <c r="I81" s="331"/>
      <c r="J81" s="332"/>
      <c r="K81" s="31"/>
      <c r="L81" s="103" t="s">
        <v>15</v>
      </c>
      <c r="M81" s="102"/>
      <c r="P81" s="4"/>
      <c r="Q81" s="4"/>
      <c r="R81" s="4"/>
      <c r="S81" s="4"/>
      <c r="T81" s="4"/>
      <c r="U81" s="4"/>
      <c r="V81" s="4"/>
      <c r="W81" s="4"/>
      <c r="X81" s="4" t="s">
        <v>24</v>
      </c>
      <c r="Y81" s="4">
        <v>81</v>
      </c>
      <c r="Z81" s="4"/>
      <c r="AA81" s="4"/>
      <c r="AB81" s="4"/>
      <c r="AC81" s="4"/>
      <c r="AD81" s="4"/>
      <c r="AE81" s="4"/>
      <c r="AF81" s="4"/>
      <c r="AG81" s="4"/>
      <c r="AH81" s="4"/>
    </row>
    <row r="82" spans="1:34" ht="15.75">
      <c r="A82" s="36"/>
      <c r="B82" s="53"/>
      <c r="C82" s="10"/>
      <c r="D82" s="2"/>
      <c r="E82" s="2"/>
      <c r="F82" s="11"/>
      <c r="G82" s="343"/>
      <c r="H82" s="343"/>
      <c r="I82" s="343"/>
      <c r="J82" s="343"/>
      <c r="K82" s="31"/>
      <c r="L82" s="103"/>
      <c r="M82" s="102"/>
      <c r="P82" s="4"/>
      <c r="Q82" s="4"/>
      <c r="R82" s="4"/>
      <c r="S82" s="4"/>
      <c r="T82" s="4"/>
      <c r="U82" s="4"/>
      <c r="V82" s="4"/>
      <c r="W82" s="4"/>
      <c r="X82" s="4"/>
      <c r="Y82" s="4">
        <v>82</v>
      </c>
      <c r="Z82" s="4"/>
      <c r="AA82" s="4"/>
      <c r="AB82" s="4"/>
      <c r="AC82" s="4"/>
      <c r="AD82" s="4"/>
      <c r="AE82" s="4"/>
      <c r="AF82" s="4"/>
      <c r="AG82" s="4"/>
      <c r="AH82" s="4"/>
    </row>
    <row r="83" spans="1:34" ht="45.6" customHeight="1">
      <c r="A83" s="36"/>
      <c r="B83" s="51" t="str">
        <f ca="1">OFFSET(L!$C$1,MATCH("Declaration"&amp;ADDRESS(ROW(),COLUMN(),4),L!$A:$A,0)-1,SL,,)&amp;P38</f>
        <v xml:space="preserve">G. Does your review process include corrective action management? </v>
      </c>
      <c r="C83" s="52"/>
      <c r="D83" s="328"/>
      <c r="E83" s="329"/>
      <c r="F83" s="52"/>
      <c r="G83" s="330"/>
      <c r="H83" s="331"/>
      <c r="I83" s="331"/>
      <c r="J83" s="332"/>
      <c r="K83" s="31"/>
      <c r="L83" s="103" t="s">
        <v>18</v>
      </c>
      <c r="M83" s="102"/>
      <c r="P83" s="4"/>
      <c r="Q83" s="4"/>
      <c r="R83" s="4"/>
      <c r="S83" s="4"/>
      <c r="T83" s="4"/>
      <c r="U83" s="4"/>
      <c r="V83" s="4"/>
      <c r="W83" s="4"/>
      <c r="X83" s="4"/>
      <c r="Y83" s="4">
        <v>83</v>
      </c>
      <c r="Z83" s="4"/>
      <c r="AA83" s="4"/>
      <c r="AB83" s="4"/>
      <c r="AC83" s="4"/>
      <c r="AD83" s="4"/>
      <c r="AE83" s="4"/>
      <c r="AF83" s="4"/>
      <c r="AG83" s="4"/>
      <c r="AH83" s="4"/>
    </row>
    <row r="84" spans="1:34" ht="15">
      <c r="A84" s="36"/>
      <c r="B84" s="335" t="str">
        <f>IF(OR($D$8="",$I$3=""),"","Click here to check required fields completion")</f>
        <v/>
      </c>
      <c r="C84" s="335"/>
      <c r="D84" s="335"/>
      <c r="E84" s="335"/>
      <c r="F84" s="335"/>
      <c r="G84" s="335"/>
      <c r="H84" s="335"/>
      <c r="I84" s="335"/>
      <c r="J84" s="335"/>
      <c r="K84" s="31"/>
      <c r="L84" s="104"/>
      <c r="P84" s="4"/>
      <c r="Q84" s="4"/>
      <c r="R84" s="4"/>
      <c r="S84" s="4"/>
      <c r="T84" s="4"/>
      <c r="U84" s="4"/>
      <c r="V84" s="4"/>
      <c r="W84" s="4"/>
      <c r="X84" s="4"/>
      <c r="Y84" s="4">
        <v>86</v>
      </c>
      <c r="Z84" s="4"/>
      <c r="AA84" s="4"/>
      <c r="AB84" s="4"/>
      <c r="AC84" s="4"/>
      <c r="AD84" s="4"/>
      <c r="AE84" s="4"/>
      <c r="AF84" s="4"/>
      <c r="AG84" s="4"/>
      <c r="AH84" s="4"/>
    </row>
    <row r="85" spans="1:34" ht="15.75" thickBot="1">
      <c r="A85" s="333" t="str">
        <f ca="1">OFFSET(L!$C$1,MATCH("General"&amp;"Cpy",L!$A:$A,0)-1,SL,,)</f>
        <v>© 2024 Responsible Minerals Initiative. All rights reserved.</v>
      </c>
      <c r="B85" s="334"/>
      <c r="C85" s="334"/>
      <c r="D85" s="334"/>
      <c r="E85" s="334"/>
      <c r="F85" s="334"/>
      <c r="G85" s="334"/>
      <c r="H85" s="334"/>
      <c r="I85" s="334"/>
      <c r="J85" s="334"/>
      <c r="K85" s="57"/>
      <c r="L85" s="104"/>
      <c r="P85" s="4"/>
      <c r="Q85" s="4"/>
      <c r="R85" s="4"/>
      <c r="S85" s="4"/>
      <c r="T85" s="4"/>
      <c r="U85" s="4"/>
      <c r="V85" s="4"/>
      <c r="W85" s="4"/>
      <c r="X85" s="4"/>
      <c r="Y85" s="4">
        <v>87</v>
      </c>
      <c r="Z85" s="4"/>
      <c r="AA85" s="4"/>
      <c r="AB85" s="4"/>
      <c r="AC85" s="4"/>
      <c r="AD85" s="4"/>
      <c r="AE85" s="4"/>
      <c r="AF85" s="4"/>
      <c r="AG85" s="4"/>
      <c r="AH85" s="4"/>
    </row>
    <row r="86" spans="1:34" ht="15.75" thickTop="1">
      <c r="L86" s="97"/>
      <c r="P86" s="4"/>
      <c r="Q86" s="4"/>
      <c r="R86" s="4"/>
      <c r="S86" s="4"/>
      <c r="T86" s="4"/>
      <c r="U86" s="4"/>
      <c r="V86" s="4"/>
      <c r="W86" s="4"/>
      <c r="X86" s="4"/>
      <c r="Y86" s="4"/>
      <c r="Z86" s="4"/>
      <c r="AA86" s="4"/>
      <c r="AB86" s="4"/>
      <c r="AC86" s="4"/>
      <c r="AD86" s="4"/>
      <c r="AE86" s="4"/>
      <c r="AF86" s="4"/>
      <c r="AG86" s="4"/>
      <c r="AH86" s="4"/>
    </row>
    <row r="90" spans="1:34" ht="15.75" hidden="1">
      <c r="B90" s="174" t="s">
        <v>25</v>
      </c>
    </row>
    <row r="91" spans="1:34" ht="15.75" hidden="1">
      <c r="B91" s="174" t="s">
        <v>22</v>
      </c>
    </row>
    <row r="92" spans="1:34" ht="15.75" hidden="1">
      <c r="B92" s="174" t="s">
        <v>26</v>
      </c>
    </row>
    <row r="93" spans="1:34" ht="15.75" hidden="1">
      <c r="B93" s="174" t="s">
        <v>27</v>
      </c>
    </row>
    <row r="94" spans="1:34" ht="15.75" hidden="1">
      <c r="B94" s="174" t="s">
        <v>25</v>
      </c>
    </row>
    <row r="95" spans="1:34" ht="15.75" hidden="1">
      <c r="B95" s="174" t="s">
        <v>22</v>
      </c>
    </row>
    <row r="96" spans="1:34" ht="15.75" hidden="1">
      <c r="B96" s="174" t="s">
        <v>26</v>
      </c>
    </row>
    <row r="97" spans="2:2" ht="15.75" hidden="1">
      <c r="B97" s="174" t="s">
        <v>28</v>
      </c>
    </row>
    <row r="98" spans="2:2" ht="15.75" hidden="1">
      <c r="B98" s="195">
        <v>1</v>
      </c>
    </row>
    <row r="99" spans="2:2" ht="15.75" hidden="1">
      <c r="B99" s="174" t="s">
        <v>29</v>
      </c>
    </row>
    <row r="100" spans="2:2" ht="15.75" hidden="1">
      <c r="B100" s="174" t="s">
        <v>30</v>
      </c>
    </row>
    <row r="101" spans="2:2" ht="15.75" hidden="1">
      <c r="B101" s="174" t="s">
        <v>31</v>
      </c>
    </row>
    <row r="102" spans="2:2" ht="15.75" hidden="1">
      <c r="B102" s="174" t="s">
        <v>32</v>
      </c>
    </row>
    <row r="103" spans="2:2" ht="15.75" hidden="1">
      <c r="B103" s="174" t="s">
        <v>33</v>
      </c>
    </row>
    <row r="104" spans="2:2" ht="15.75" hidden="1">
      <c r="B104" s="174" t="s">
        <v>34</v>
      </c>
    </row>
    <row r="105" spans="2:2" ht="15.75" hidden="1">
      <c r="B105" s="174" t="s">
        <v>25</v>
      </c>
    </row>
    <row r="106" spans="2:2" ht="15.75" hidden="1">
      <c r="B106" s="174" t="s">
        <v>22</v>
      </c>
    </row>
    <row r="107" spans="2:2" ht="15.75" hidden="1">
      <c r="B107" s="174" t="s">
        <v>34</v>
      </c>
    </row>
    <row r="108" spans="2:2" ht="15.75" hidden="1">
      <c r="B108" s="174" t="s">
        <v>35</v>
      </c>
    </row>
    <row r="109" spans="2:2" ht="15.75" hidden="1">
      <c r="B109" s="174" t="s">
        <v>22</v>
      </c>
    </row>
    <row r="110" spans="2:2" ht="15.75" hidden="1">
      <c r="B110" s="174" t="s">
        <v>25</v>
      </c>
    </row>
    <row r="111" spans="2:2" ht="15.75" hidden="1">
      <c r="B111" s="174" t="s">
        <v>22</v>
      </c>
    </row>
    <row r="112" spans="2:2" ht="15.75" hidden="1">
      <c r="B112" s="174" t="s">
        <v>26</v>
      </c>
    </row>
    <row r="113" spans="2:2" ht="15.75" hidden="1">
      <c r="B113" s="174" t="s">
        <v>36</v>
      </c>
    </row>
    <row r="114" spans="2:2" ht="15.75" hidden="1">
      <c r="B114" s="174" t="s">
        <v>37</v>
      </c>
    </row>
    <row r="115" spans="2:2" ht="15.75" hidden="1">
      <c r="B115" s="174" t="s">
        <v>38</v>
      </c>
    </row>
    <row r="116" spans="2:2" ht="15.75" hidden="1">
      <c r="B116" s="174" t="s">
        <v>39</v>
      </c>
    </row>
    <row r="117" spans="2:2" ht="15.75" hidden="1">
      <c r="B117" s="174" t="s">
        <v>22</v>
      </c>
    </row>
    <row r="118" spans="2:2" ht="15.75" hidden="1">
      <c r="B118" s="174" t="s">
        <v>25</v>
      </c>
    </row>
    <row r="119" spans="2:2" ht="15.75" hidden="1">
      <c r="B119" s="174" t="s">
        <v>40</v>
      </c>
    </row>
    <row r="120" spans="2:2" ht="15.75" hidden="1">
      <c r="B120" s="174"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81" priority="27">
      <formula>IF($D$28="No",TRUE)</formula>
    </cfRule>
  </conditionalFormatting>
  <conditionalFormatting sqref="D29 D41 D47 D53 D59 D65">
    <cfRule type="expression" dxfId="80" priority="26">
      <formula>IF($D$29="No",TRUE)</formula>
    </cfRule>
  </conditionalFormatting>
  <conditionalFormatting sqref="D34">
    <cfRule type="expression" dxfId="79" priority="18">
      <formula>IF($D$28="No",TRUE)</formula>
    </cfRule>
  </conditionalFormatting>
  <conditionalFormatting sqref="D35">
    <cfRule type="expression" dxfId="78" priority="17">
      <formula>IF($D$29="No",TRUE)</formula>
    </cfRule>
  </conditionalFormatting>
  <conditionalFormatting sqref="D40 D46 D52 D58 D64">
    <cfRule type="expression" dxfId="77" priority="156" stopIfTrue="1">
      <formula>IF(AND(OR($D$28="Yes",$D$28=""),D40=""),1,0)</formula>
    </cfRule>
  </conditionalFormatting>
  <conditionalFormatting sqref="D22:E22">
    <cfRule type="expression" dxfId="76" priority="153" stopIfTrue="1">
      <formula>IF($D$22="",TRUE)</formula>
    </cfRule>
  </conditionalFormatting>
  <conditionalFormatting sqref="D26:E26">
    <cfRule type="expression" dxfId="75" priority="131" stopIfTrue="1">
      <formula>IF($D$26="",TRUE)</formula>
    </cfRule>
  </conditionalFormatting>
  <conditionalFormatting sqref="D27:E27">
    <cfRule type="expression" dxfId="74" priority="138" stopIfTrue="1">
      <formula>IF($D$27="",TRUE)</formula>
    </cfRule>
  </conditionalFormatting>
  <conditionalFormatting sqref="D32:E32">
    <cfRule type="expression" dxfId="73" priority="16" stopIfTrue="1">
      <formula>IF(AND(OR($D$26="Yes",$D$26=""),$D$32=""),1,0)</formula>
    </cfRule>
    <cfRule type="expression" dxfId="72" priority="20" stopIfTrue="1">
      <formula>IF($P$26="",TRUE)</formula>
    </cfRule>
  </conditionalFormatting>
  <conditionalFormatting sqref="D33:E33">
    <cfRule type="expression" dxfId="71" priority="19" stopIfTrue="1">
      <formula>IF(AND(OR($D$27="Yes",$D$27=""),$D$33=""),1,0)</formula>
    </cfRule>
    <cfRule type="expression" dxfId="70" priority="21" stopIfTrue="1">
      <formula>IF($P$27="",TRUE)</formula>
    </cfRule>
  </conditionalFormatting>
  <conditionalFormatting sqref="D38:E38 D44:E44 D50:E50 D56:E56 D62:E62">
    <cfRule type="expression" dxfId="69" priority="47" stopIfTrue="1">
      <formula>IF(AND(OR($D$26="No",$D$26="Unknown",$D$26="Not applicable for this declaration",$D$32="No",$D$32="Unknown"),D38=""),1,0)</formula>
    </cfRule>
    <cfRule type="expression" dxfId="68" priority="48" stopIfTrue="1">
      <formula>IF(AND(OR($D$26="Yes",$D$26=""),D38=""),1,0)</formula>
    </cfRule>
  </conditionalFormatting>
  <conditionalFormatting sqref="D39:E39 D45:E45 D51:E51 D57:E57 D63:E63">
    <cfRule type="expression" dxfId="67" priority="154" stopIfTrue="1">
      <formula>IF(AND(OR($D$27="No",$D$27="Unknown",$D$27="Not applicable for this declaration",$D$33="No",$D$33="Unknown"),D39=""),1,0)</formula>
    </cfRule>
    <cfRule type="expression" dxfId="66" priority="155" stopIfTrue="1">
      <formula>IF(AND(OR($D$27="Yes",$D$27=""),D39=""),1,0)</formula>
    </cfRule>
  </conditionalFormatting>
  <conditionalFormatting sqref="D40:E40 D46:E46 D52:E52 D58:E58 D64:E64">
    <cfRule type="expression" dxfId="65" priority="43" stopIfTrue="1">
      <formula>$P$28=""</formula>
    </cfRule>
  </conditionalFormatting>
  <conditionalFormatting sqref="D41:E41 D47:E47 D53:E53 D59:E59 D65:E65">
    <cfRule type="expression" dxfId="64" priority="158" stopIfTrue="1">
      <formula>$P$29=""</formula>
    </cfRule>
    <cfRule type="expression" dxfId="63" priority="159" stopIfTrue="1">
      <formula>IF(AND(OR($D$29="Yes",$D$29=""),D41=""),1,0)</formula>
    </cfRule>
  </conditionalFormatting>
  <conditionalFormatting sqref="D69:E69 D71:E71 D77:E77 D79:E79 D81:E81 D83:E83">
    <cfRule type="expression" dxfId="62" priority="10" stopIfTrue="1">
      <formula>AND(OR($D$26="No",$D$26="Unknown",$D$26="Not applicable for this declaration"),OR($D$27="No",$D$27="Unknown",$D$27="Not applicable for this declaration"))</formula>
    </cfRule>
    <cfRule type="expression" dxfId="61" priority="11" stopIfTrue="1">
      <formula>IF(D69="",TRUE)</formula>
    </cfRule>
  </conditionalFormatting>
  <conditionalFormatting sqref="D74:E74">
    <cfRule type="expression" dxfId="60" priority="9" stopIfTrue="1">
      <formula>IF(AND(OR($D$26="No",$D$26="Unknown",$D$26="Not applicable for this declaration",$D$32="No",$D$32="Unknown"),D74=""),1,0)</formula>
    </cfRule>
    <cfRule type="expression" dxfId="59" priority="13" stopIfTrue="1">
      <formula>IF(AND(OR($D$26="Yes",$D$26=""),D74=""),1,0)</formula>
    </cfRule>
  </conditionalFormatting>
  <conditionalFormatting sqref="D75:E75">
    <cfRule type="expression" dxfId="58" priority="15" stopIfTrue="1">
      <formula>IF(AND(OR($D$27="Yes",$D$27=""),D75=""),1,0)</formula>
    </cfRule>
    <cfRule type="expression" dxfId="57" priority="8" stopIfTrue="1">
      <formula>IF(AND(OR($D$27="No",$D$27="Unknown",$D$27="Not applicable for this declaration",$D$33="No",$D$33="Unknown"),D75=""),1,0)</formula>
    </cfRule>
  </conditionalFormatting>
  <conditionalFormatting sqref="D9:G9">
    <cfRule type="expression" dxfId="56" priority="146" stopIfTrue="1">
      <formula>IF($D$9="",TRUE)</formula>
    </cfRule>
  </conditionalFormatting>
  <conditionalFormatting sqref="D10:J10">
    <cfRule type="expression" dxfId="55" priority="50" stopIfTrue="1">
      <formula>IF($D$9=$Q$9,TRUE)</formula>
    </cfRule>
    <cfRule type="expression" dxfId="54" priority="160" stopIfTrue="1">
      <formula>IF(AND($D$10="",$D$9=$R$9),TRUE)</formula>
    </cfRule>
  </conditionalFormatting>
  <conditionalFormatting sqref="G71:J71">
    <cfRule type="expression" dxfId="53" priority="23">
      <formula>IF(AND($D$71="Yes",$G$71=""),TRUE)</formula>
    </cfRule>
  </conditionalFormatting>
  <conditionalFormatting sqref="G79:J79">
    <cfRule type="expression" dxfId="52" priority="41" stopIfTrue="1">
      <formula>IF(AND($D$79="Yes, using other format (describe)",$G$79=""),TRUE)</formula>
    </cfRule>
  </conditionalFormatting>
  <conditionalFormatting sqref="G81:J81">
    <cfRule type="expression" dxfId="51" priority="22">
      <formula>IF(AND($D$81="Yes, using other format (describe)",$G$81=""),TRUE)</formula>
    </cfRule>
  </conditionalFormatting>
  <conditionalFormatting sqref="D15:J15">
    <cfRule type="expression" dxfId="50" priority="4" stopIfTrue="1">
      <formula>IF($D$15="",TRUE)</formula>
    </cfRule>
  </conditionalFormatting>
  <conditionalFormatting sqref="D16:J16">
    <cfRule type="expression" dxfId="49" priority="5" stopIfTrue="1">
      <formula>IF($D$16="",TRUE)</formula>
    </cfRule>
  </conditionalFormatting>
  <conditionalFormatting sqref="D17:J17">
    <cfRule type="expression" dxfId="48" priority="6" stopIfTrue="1">
      <formula>IF($D$17="",TRUE)</formula>
    </cfRule>
  </conditionalFormatting>
  <conditionalFormatting sqref="D18:J18">
    <cfRule type="expression" dxfId="47" priority="7" stopIfTrue="1">
      <formula>IF($D$18="",TRUE)</formula>
    </cfRule>
  </conditionalFormatting>
  <conditionalFormatting sqref="D20:J20">
    <cfRule type="expression" dxfId="46" priority="2" stopIfTrue="1">
      <formula>IF($D$20="",TRUE)</formula>
    </cfRule>
  </conditionalFormatting>
  <conditionalFormatting sqref="D21:J21">
    <cfRule type="expression" dxfId="45" priority="3" stopIfTrue="1">
      <formula>IF($D$21="",TRUE)</formula>
    </cfRule>
  </conditionalFormatting>
  <conditionalFormatting sqref="D8:J8">
    <cfRule type="expression" dxfId="44" priority="1" stopIfTrue="1">
      <formula>IF($D$8="",TRUE)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8" customWidth="1"/>
    <col min="3" max="3" width="40.5" style="98" customWidth="1"/>
    <col min="4" max="4" width="30.75" style="98" customWidth="1"/>
    <col min="5" max="5" width="20.875" style="98" customWidth="1"/>
    <col min="6" max="7" width="13.875" style="98" customWidth="1"/>
    <col min="8" max="8" width="25.125" style="98" customWidth="1"/>
    <col min="9" max="9" width="24.125" style="98" customWidth="1"/>
    <col min="10" max="10" width="18.25" style="98" customWidth="1"/>
    <col min="11" max="11" width="27.25" style="98" customWidth="1"/>
    <col min="12" max="12" width="20.75" style="98" customWidth="1"/>
    <col min="13" max="13" width="35.125" style="98" customWidth="1"/>
    <col min="14" max="14" width="42.125" style="98" customWidth="1"/>
    <col min="15" max="15" width="32.125" style="98" customWidth="1"/>
    <col min="16" max="16" width="22.875" style="98" customWidth="1"/>
    <col min="17" max="17" width="43.5" style="98" customWidth="1"/>
    <col min="18" max="18" width="35.875" style="98" hidden="1" customWidth="1"/>
    <col min="19" max="20" width="17.875" style="98" hidden="1" customWidth="1"/>
    <col min="21" max="21" width="8.875" style="98" hidden="1" customWidth="1"/>
    <col min="22" max="22" width="6.125" style="98" hidden="1" customWidth="1"/>
    <col min="23" max="23" width="8.75" style="98" hidden="1" customWidth="1"/>
    <col min="24" max="24" width="8.875" style="98" hidden="1" customWidth="1"/>
    <col min="25" max="27" width="4.25" style="98" hidden="1" customWidth="1"/>
    <col min="28" max="28" width="7.875" style="98" hidden="1" customWidth="1"/>
    <col min="29" max="33" width="4.25" style="98" hidden="1" customWidth="1"/>
    <col min="34" max="34" width="14.5" style="98" hidden="1" customWidth="1"/>
    <col min="35" max="39" width="8.875" style="98" customWidth="1"/>
    <col min="40" max="16384" width="8.875" style="98"/>
  </cols>
  <sheetData>
    <row r="1" spans="1:34" s="18" customFormat="1" ht="13.5" thickTop="1">
      <c r="A1" s="203"/>
      <c r="B1" s="139"/>
      <c r="C1" s="139"/>
      <c r="D1" s="139"/>
      <c r="E1" s="139"/>
      <c r="F1" s="139"/>
      <c r="G1" s="139"/>
      <c r="H1" s="139"/>
      <c r="I1" s="139"/>
      <c r="J1" s="139"/>
      <c r="K1" s="139"/>
      <c r="L1" s="139"/>
      <c r="M1" s="139"/>
      <c r="N1" s="139"/>
      <c r="O1" s="139"/>
      <c r="P1" s="139"/>
      <c r="Q1" s="140"/>
      <c r="R1" s="111"/>
      <c r="S1" s="111"/>
      <c r="T1" s="111"/>
      <c r="U1" s="18" t="s">
        <v>41</v>
      </c>
    </row>
    <row r="2" spans="1:34" s="18" customFormat="1" ht="27" customHeight="1">
      <c r="A2" s="204"/>
      <c r="B2" s="155" t="str">
        <f ca="1">OFFSET(L!$C$1,MATCH("Smelter List"&amp;ADDRESS(ROW(),COLUMN(),4),L!$A:$A,0)-1,SL,,)</f>
        <v>TO BEGIN:</v>
      </c>
      <c r="C2" s="144"/>
      <c r="D2" s="144"/>
      <c r="E2" s="144"/>
      <c r="F2" s="163"/>
      <c r="G2" s="163"/>
      <c r="H2" s="163"/>
      <c r="I2" s="306"/>
      <c r="J2" s="398" t="s">
        <v>42</v>
      </c>
      <c r="K2" s="399"/>
      <c r="L2" s="399"/>
      <c r="M2" s="399"/>
      <c r="N2" s="399"/>
      <c r="O2" s="399"/>
      <c r="P2" s="164"/>
      <c r="Q2" s="165"/>
      <c r="R2" s="166"/>
      <c r="S2" s="166"/>
      <c r="T2" s="166"/>
      <c r="AH2" s="132" t="s">
        <v>25</v>
      </c>
    </row>
    <row r="3" spans="1:34" s="18" customFormat="1" ht="249.6" customHeight="1">
      <c r="A3" s="205"/>
      <c r="B3" s="40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0"/>
      <c r="D3" s="400"/>
      <c r="E3" s="400"/>
      <c r="F3" s="167"/>
      <c r="G3" s="401" t="str">
        <f ca="1">OFFSET(L!$C$1,MATCH("General"&amp;"Cpy",L!$A:$A,0)-1,SL,,)</f>
        <v>© 2024 Responsible Minerals Initiative. All rights reserved.</v>
      </c>
      <c r="H3" s="401"/>
      <c r="I3" s="402"/>
      <c r="J3" s="118"/>
      <c r="K3" s="119"/>
      <c r="M3" s="168"/>
      <c r="N3" s="168"/>
      <c r="O3" s="92"/>
      <c r="P3" s="92"/>
      <c r="Q3" s="193" t="s">
        <v>12831</v>
      </c>
      <c r="R3" s="130"/>
      <c r="S3" s="130"/>
      <c r="T3" s="130"/>
      <c r="W3" s="141"/>
      <c r="X3" s="141"/>
      <c r="Y3" s="141"/>
      <c r="Z3" s="141"/>
      <c r="AA3" s="18" t="s">
        <v>43</v>
      </c>
      <c r="AB3" s="18" t="s">
        <v>44</v>
      </c>
      <c r="AH3" s="132" t="s">
        <v>22</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45</v>
      </c>
      <c r="S4" s="130" t="s">
        <v>46</v>
      </c>
      <c r="T4" s="130" t="s">
        <v>47</v>
      </c>
      <c r="U4" s="169"/>
      <c r="W4" s="142" t="s">
        <v>48</v>
      </c>
      <c r="X4" s="142" t="s">
        <v>49</v>
      </c>
      <c r="AH4" s="132" t="s">
        <v>26</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IF(B5="","",IF(ISERROR(MATCH($J5,SorP!$B$1:$B$6226,0)),"",INDIRECT("'SorP'!$A$"&amp;MATCH($S5&amp;$J5,SorP!C:C,0))))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IF(B6="","",IF(ISERROR(MATCH($J6,SorP!$B$1:$B$6226,0)),"",INDIRECT("'SorP'!$A$"&amp;MATCH($S6&amp;$J6,SorP!C:C,0))))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IF(B7="","",IF(ISERROR(MATCH($J7,SorP!$B$1:$B$6226,0)),"",INDIRECT("'SorP'!$A$"&amp;MATCH($S7&amp;$J7,SorP!C:C,0))))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IF(B8="","",IF(ISERROR(MATCH($J8,SorP!$B$1:$B$6226,0)),"",INDIRECT("'SorP'!$A$"&amp;MATCH($S8&amp;$J8,SorP!C:C,0))))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IF(B9="","",IF(ISERROR(MATCH($J9,SorP!$B$1:$B$6226,0)),"",INDIRECT("'SorP'!$A$"&amp;MATCH($S9&amp;$J9,SorP!C:C,0))))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IF(B10="","",IF(ISERROR(MATCH($J10,SorP!$B$1:$B$6226,0)),"",INDIRECT("'SorP'!$A$"&amp;MATCH($S10&amp;$J10,SorP!C:C,0))))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IF(B11="","",IF(ISERROR(MATCH($J11,SorP!$B$1:$B$6226,0)),"",INDIRECT("'SorP'!$A$"&amp;MATCH($S11&amp;$J11,SorP!C:C,0))))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IF(B12="","",IF(ISERROR(MATCH($J12,SorP!$B$1:$B$6226,0)),"",INDIRECT("'SorP'!$A$"&amp;MATCH($S12&amp;$J12,SorP!C:C,0))))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IF(B13="","",IF(ISERROR(MATCH($J13,SorP!$B$1:$B$6226,0)),"",INDIRECT("'SorP'!$A$"&amp;MATCH($S13&amp;$J13,SorP!C:C,0))))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IF(B14="","",IF(ISERROR(MATCH($J14,SorP!$B$1:$B$6226,0)),"",INDIRECT("'SorP'!$A$"&amp;MATCH($S14&amp;$J14,SorP!C:C,0))))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IF(B15="","",IF(ISERROR(MATCH($J15,SorP!$B$1:$B$6226,0)),"",INDIRECT("'SorP'!$A$"&amp;MATCH($S15&amp;$J15,SorP!C:C,0))))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IF(B16="","",IF(ISERROR(MATCH($J16,SorP!$B$1:$B$6226,0)),"",INDIRECT("'SorP'!$A$"&amp;MATCH($S16&amp;$J16,SorP!C:C,0))))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IF(B17="","",IF(ISERROR(MATCH($J17,SorP!$B$1:$B$6226,0)),"",INDIRECT("'SorP'!$A$"&amp;MATCH($S17&amp;$J17,SorP!C:C,0))))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IF(B18="","",IF(ISERROR(MATCH($J18,SorP!$B$1:$B$6226,0)),"",INDIRECT("'SorP'!$A$"&amp;MATCH($S18&amp;$J18,SorP!C:C,0))))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IF(B19="","",IF(ISERROR(MATCH($J19,SorP!$B$1:$B$6226,0)),"",INDIRECT("'SorP'!$A$"&amp;MATCH($S19&amp;$J19,SorP!C:C,0))))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IF(B20="","",IF(ISERROR(MATCH($J20,SorP!$B$1:$B$6226,0)),"",INDIRECT("'SorP'!$A$"&amp;MATCH($S20&amp;$J20,SorP!C:C,0))))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IF(B21="","",IF(ISERROR(MATCH($J21,SorP!$B$1:$B$6226,0)),"",INDIRECT("'SorP'!$A$"&amp;MATCH($S21&amp;$J21,SorP!C:C,0))))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IF(B22="","",IF(ISERROR(MATCH($J22,SorP!$B$1:$B$6226,0)),"",INDIRECT("'SorP'!$A$"&amp;MATCH($S22&amp;$J22,SorP!C:C,0))))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IF(B23="","",IF(ISERROR(MATCH($J23,SorP!$B$1:$B$6226,0)),"",INDIRECT("'SorP'!$A$"&amp;MATCH($S23&amp;$J23,SorP!C:C,0))))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IF(B24="","",IF(ISERROR(MATCH($J24,SorP!$B$1:$B$6226,0)),"",INDIRECT("'SorP'!$A$"&amp;MATCH($S24&amp;$J24,SorP!C:C,0))))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IF(B25="","",IF(ISERROR(MATCH($J25,SorP!$B$1:$B$6226,0)),"",INDIRECT("'SorP'!$A$"&amp;MATCH($S25&amp;$J25,SorP!C:C,0))))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IF(B26="","",IF(ISERROR(MATCH($J26,SorP!$B$1:$B$6226,0)),"",INDIRECT("'SorP'!$A$"&amp;MATCH($S26&amp;$J26,SorP!C:C,0))))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IF(B27="","",IF(ISERROR(MATCH($J27,SorP!$B$1:$B$6226,0)),"",INDIRECT("'SorP'!$A$"&amp;MATCH($S27&amp;$J27,SorP!C:C,0))))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IF(B28="","",IF(ISERROR(MATCH($J28,SorP!$B$1:$B$6226,0)),"",INDIRECT("'SorP'!$A$"&amp;MATCH($S28&amp;$J28,SorP!C:C,0))))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IF(B29="","",IF(ISERROR(MATCH($J29,SorP!$B$1:$B$6226,0)),"",INDIRECT("'SorP'!$A$"&amp;MATCH($S29&amp;$J29,SorP!C:C,0))))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IF(B30="","",IF(ISERROR(MATCH($J30,SorP!$B$1:$B$6226,0)),"",INDIRECT("'SorP'!$A$"&amp;MATCH($S30&amp;$J30,SorP!C:C,0))))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IF(B31="","",IF(ISERROR(MATCH($J31,SorP!$B$1:$B$6226,0)),"",INDIRECT("'SorP'!$A$"&amp;MATCH($S31&amp;$J31,SorP!C:C,0))))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IF(B32="","",IF(ISERROR(MATCH($J32,SorP!$B$1:$B$6226,0)),"",INDIRECT("'SorP'!$A$"&amp;MATCH($S32&amp;$J32,SorP!C:C,0))))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IF(B33="","",IF(ISERROR(MATCH($J33,SorP!$B$1:$B$6226,0)),"",INDIRECT("'SorP'!$A$"&amp;MATCH($S33&amp;$J33,SorP!C:C,0))))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IF(B34="","",IF(ISERROR(MATCH($J34,SorP!$B$1:$B$6226,0)),"",INDIRECT("'SorP'!$A$"&amp;MATCH($S34&amp;$J34,SorP!C:C,0))))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IF(B35="","",IF(ISERROR(MATCH($J35,SorP!$B$1:$B$6226,0)),"",INDIRECT("'SorP'!$A$"&amp;MATCH($S35&amp;$J35,SorP!C:C,0))))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IF(B36="","",IF(ISERROR(MATCH($J36,SorP!$B$1:$B$6226,0)),"",INDIRECT("'SorP'!$A$"&amp;MATCH($S36&amp;$J36,SorP!C:C,0))))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IF(B37="","",IF(ISERROR(MATCH($J37,SorP!$B$1:$B$6226,0)),"",INDIRECT("'SorP'!$A$"&amp;MATCH($S37&amp;$J37,SorP!C:C,0))))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IF(B38="","",IF(ISERROR(MATCH($J38,SorP!$B$1:$B$6226,0)),"",INDIRECT("'SorP'!$A$"&amp;MATCH($S38&amp;$J38,SorP!C:C,0))))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IF(B39="","",IF(ISERROR(MATCH($J39,SorP!$B$1:$B$6226,0)),"",INDIRECT("'SorP'!$A$"&amp;MATCH($S39&amp;$J39,SorP!C:C,0))))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IF(B40="","",IF(ISERROR(MATCH($J40,SorP!$B$1:$B$6226,0)),"",INDIRECT("'SorP'!$A$"&amp;MATCH($S40&amp;$J40,SorP!C:C,0))))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IF(B41="","",IF(ISERROR(MATCH($J41,SorP!$B$1:$B$6226,0)),"",INDIRECT("'SorP'!$A$"&amp;MATCH($S41&amp;$J41,SorP!C:C,0))))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IF(B42="","",IF(ISERROR(MATCH($J42,SorP!$B$1:$B$6226,0)),"",INDIRECT("'SorP'!$A$"&amp;MATCH($S42&amp;$J42,SorP!C:C,0))))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IF(B43="","",IF(ISERROR(MATCH($J43,SorP!$B$1:$B$6226,0)),"",INDIRECT("'SorP'!$A$"&amp;MATCH($S43&amp;$J43,SorP!C:C,0))))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IF(B44="","",IF(ISERROR(MATCH($J44,SorP!$B$1:$B$6226,0)),"",INDIRECT("'SorP'!$A$"&amp;MATCH($S44&amp;$J44,SorP!C:C,0))))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IF(B45="","",IF(ISERROR(MATCH($J45,SorP!$B$1:$B$6226,0)),"",INDIRECT("'SorP'!$A$"&amp;MATCH($S45&amp;$J45,SorP!C:C,0))))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IF(B46="","",IF(ISERROR(MATCH($J46,SorP!$B$1:$B$6226,0)),"",INDIRECT("'SorP'!$A$"&amp;MATCH($S46&amp;$J46,SorP!C:C,0))))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IF(B47="","",IF(ISERROR(MATCH($J47,SorP!$B$1:$B$6226,0)),"",INDIRECT("'SorP'!$A$"&amp;MATCH($S47&amp;$J47,SorP!C:C,0))))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IF(B48="","",IF(ISERROR(MATCH($J48,SorP!$B$1:$B$6226,0)),"",INDIRECT("'SorP'!$A$"&amp;MATCH($S48&amp;$J48,SorP!C:C,0))))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IF(B49="","",IF(ISERROR(MATCH($J49,SorP!$B$1:$B$6226,0)),"",INDIRECT("'SorP'!$A$"&amp;MATCH($S49&amp;$J49,SorP!C:C,0))))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IF(B50="","",IF(ISERROR(MATCH($J50,SorP!$B$1:$B$6226,0)),"",INDIRECT("'SorP'!$A$"&amp;MATCH($S50&amp;$J50,SorP!C:C,0))))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IF(B51="","",IF(ISERROR(MATCH($J51,SorP!$B$1:$B$6226,0)),"",INDIRECT("'SorP'!$A$"&amp;MATCH($S51&amp;$J51,SorP!C:C,0))))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IF(B52="","",IF(ISERROR(MATCH($J52,SorP!$B$1:$B$6226,0)),"",INDIRECT("'SorP'!$A$"&amp;MATCH($S52&amp;$J52,SorP!C:C,0))))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IF(B53="","",IF(ISERROR(MATCH($J53,SorP!$B$1:$B$6226,0)),"",INDIRECT("'SorP'!$A$"&amp;MATCH($S53&amp;$J53,SorP!C:C,0))))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IF(B54="","",IF(ISERROR(MATCH($J54,SorP!$B$1:$B$6226,0)),"",INDIRECT("'SorP'!$A$"&amp;MATCH($S54&amp;$J54,SorP!C:C,0))))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IF(B55="","",IF(ISERROR(MATCH($J55,SorP!$B$1:$B$6226,0)),"",INDIRECT("'SorP'!$A$"&amp;MATCH($S55&amp;$J55,SorP!C:C,0))))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IF(B56="","",IF(ISERROR(MATCH($J56,SorP!$B$1:$B$6226,0)),"",INDIRECT("'SorP'!$A$"&amp;MATCH($S56&amp;$J56,SorP!C:C,0))))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IF(B57="","",IF(ISERROR(MATCH($J57,SorP!$B$1:$B$6226,0)),"",INDIRECT("'SorP'!$A$"&amp;MATCH($S57&amp;$J57,SorP!C:C,0))))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IF(B58="","",IF(ISERROR(MATCH($J58,SorP!$B$1:$B$6226,0)),"",INDIRECT("'SorP'!$A$"&amp;MATCH($S58&amp;$J58,SorP!C:C,0))))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IF(B59="","",IF(ISERROR(MATCH($J59,SorP!$B$1:$B$6226,0)),"",INDIRECT("'SorP'!$A$"&amp;MATCH($S59&amp;$J59,SorP!C:C,0))))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IF(B60="","",IF(ISERROR(MATCH($J60,SorP!$B$1:$B$6226,0)),"",INDIRECT("'SorP'!$A$"&amp;MATCH($S60&amp;$J60,SorP!C:C,0))))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IF(B61="","",IF(ISERROR(MATCH($J61,SorP!$B$1:$B$6226,0)),"",INDIRECT("'SorP'!$A$"&amp;MATCH($S61&amp;$J61,SorP!C:C,0))))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IF(B62="","",IF(ISERROR(MATCH($J62,SorP!$B$1:$B$6226,0)),"",INDIRECT("'SorP'!$A$"&amp;MATCH($S62&amp;$J62,SorP!C:C,0))))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IF(B63="","",IF(ISERROR(MATCH($J63,SorP!$B$1:$B$6226,0)),"",INDIRECT("'SorP'!$A$"&amp;MATCH($S63&amp;$J63,SorP!C:C,0))))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IF(B64="","",IF(ISERROR(MATCH($J64,SorP!$B$1:$B$6226,0)),"",INDIRECT("'SorP'!$A$"&amp;MATCH($S64&amp;$J64,SorP!C:C,0))))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IF(B65="","",IF(ISERROR(MATCH($J65,SorP!$B$1:$B$6226,0)),"",INDIRECT("'SorP'!$A$"&amp;MATCH($S65&amp;$J65,SorP!C:C,0))))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IF(B66="","",IF(ISERROR(MATCH($J66,SorP!$B$1:$B$6226,0)),"",INDIRECT("'SorP'!$A$"&amp;MATCH($S66&amp;$J66,SorP!C:C,0))))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IF(B67="","",IF(ISERROR(MATCH($J67,SorP!$B$1:$B$6226,0)),"",INDIRECT("'SorP'!$A$"&amp;MATCH($S67&amp;$J67,SorP!C:C,0))))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IF(B68="","",IF(ISERROR(MATCH($J68,SorP!$B$1:$B$6226,0)),"",INDIRECT("'SorP'!$A$"&amp;MATCH($S68&amp;$J68,SorP!C:C,0))))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IF(B69="","",IF(ISERROR(MATCH($J69,SorP!$B$1:$B$6226,0)),"",INDIRECT("'SorP'!$A$"&amp;MATCH($S69&amp;$J69,SorP!C:C,0))))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IF(B70="","",IF(ISERROR(MATCH($J70,SorP!$B$1:$B$6226,0)),"",INDIRECT("'SorP'!$A$"&amp;MATCH($S70&amp;$J70,SorP!C:C,0))))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IF(B71="","",IF(ISERROR(MATCH($J71,SorP!$B$1:$B$6226,0)),"",INDIRECT("'SorP'!$A$"&amp;MATCH($S71&amp;$J71,SorP!C:C,0))))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IF(B72="","",IF(ISERROR(MATCH($J72,SorP!$B$1:$B$6226,0)),"",INDIRECT("'SorP'!$A$"&amp;MATCH($S72&amp;$J72,SorP!C:C,0))))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IF(B73="","",IF(ISERROR(MATCH($J73,SorP!$B$1:$B$6226,0)),"",INDIRECT("'SorP'!$A$"&amp;MATCH($S73&amp;$J73,SorP!C:C,0))))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IF(B74="","",IF(ISERROR(MATCH($J74,SorP!$B$1:$B$6226,0)),"",INDIRECT("'SorP'!$A$"&amp;MATCH($S74&amp;$J74,SorP!C:C,0))))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IF(B75="","",IF(ISERROR(MATCH($J75,SorP!$B$1:$B$6226,0)),"",INDIRECT("'SorP'!$A$"&amp;MATCH($S75&amp;$J75,SorP!C:C,0))))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IF(B76="","",IF(ISERROR(MATCH($J76,SorP!$B$1:$B$6226,0)),"",INDIRECT("'SorP'!$A$"&amp;MATCH($S76&amp;$J76,SorP!C:C,0))))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IF(B77="","",IF(ISERROR(MATCH($J77,SorP!$B$1:$B$6226,0)),"",INDIRECT("'SorP'!$A$"&amp;MATCH($S77&amp;$J77,SorP!C:C,0))))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IF(B78="","",IF(ISERROR(MATCH($J78,SorP!$B$1:$B$6226,0)),"",INDIRECT("'SorP'!$A$"&amp;MATCH($S78&amp;$J78,SorP!C:C,0))))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IF(B79="","",IF(ISERROR(MATCH($J79,SorP!$B$1:$B$6226,0)),"",INDIRECT("'SorP'!$A$"&amp;MATCH($S79&amp;$J79,SorP!C:C,0))))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IF(B80="","",IF(ISERROR(MATCH($J80,SorP!$B$1:$B$6226,0)),"",INDIRECT("'SorP'!$A$"&amp;MATCH($S80&amp;$J80,SorP!C:C,0))))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IF(B81="","",IF(ISERROR(MATCH($J81,SorP!$B$1:$B$6226,0)),"",INDIRECT("'SorP'!$A$"&amp;MATCH($S81&amp;$J81,SorP!C:C,0))))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IF(B82="","",IF(ISERROR(MATCH($J82,SorP!$B$1:$B$6226,0)),"",INDIRECT("'SorP'!$A$"&amp;MATCH($S82&amp;$J82,SorP!C:C,0))))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IF(B83="","",IF(ISERROR(MATCH($J83,SorP!$B$1:$B$6226,0)),"",INDIRECT("'SorP'!$A$"&amp;MATCH($S83&amp;$J83,SorP!C:C,0))))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IF(B84="","",IF(ISERROR(MATCH($J84,SorP!$B$1:$B$6226,0)),"",INDIRECT("'SorP'!$A$"&amp;MATCH($S84&amp;$J84,SorP!C:C,0))))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IF(B85="","",IF(ISERROR(MATCH($J85,SorP!$B$1:$B$6226,0)),"",INDIRECT("'SorP'!$A$"&amp;MATCH($S85&amp;$J85,SorP!C:C,0))))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IF(B86="","",IF(ISERROR(MATCH($J86,SorP!$B$1:$B$6226,0)),"",INDIRECT("'SorP'!$A$"&amp;MATCH($S86&amp;$J86,SorP!C:C,0))))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IF(B87="","",IF(ISERROR(MATCH($J87,SorP!$B$1:$B$6226,0)),"",INDIRECT("'SorP'!$A$"&amp;MATCH($S87&amp;$J87,SorP!C:C,0))))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IF(B88="","",IF(ISERROR(MATCH($J88,SorP!$B$1:$B$6226,0)),"",INDIRECT("'SorP'!$A$"&amp;MATCH($S88&amp;$J88,SorP!C:C,0))))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IF(B89="","",IF(ISERROR(MATCH($J89,SorP!$B$1:$B$6226,0)),"",INDIRECT("'SorP'!$A$"&amp;MATCH($S89&amp;$J89,SorP!C:C,0))))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IF(B90="","",IF(ISERROR(MATCH($J90,SorP!$B$1:$B$6226,0)),"",INDIRECT("'SorP'!$A$"&amp;MATCH($S90&amp;$J90,SorP!C:C,0))))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IF(B91="","",IF(ISERROR(MATCH($J91,SorP!$B$1:$B$6226,0)),"",INDIRECT("'SorP'!$A$"&amp;MATCH($S91&amp;$J91,SorP!C:C,0))))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IF(B92="","",IF(ISERROR(MATCH($J92,SorP!$B$1:$B$6226,0)),"",INDIRECT("'SorP'!$A$"&amp;MATCH($S92&amp;$J92,SorP!C:C,0))))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IF(B93="","",IF(ISERROR(MATCH($J93,SorP!$B$1:$B$6226,0)),"",INDIRECT("'SorP'!$A$"&amp;MATCH($S93&amp;$J93,SorP!C:C,0))))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IF(B94="","",IF(ISERROR(MATCH($J94,SorP!$B$1:$B$6226,0)),"",INDIRECT("'SorP'!$A$"&amp;MATCH($S94&amp;$J94,SorP!C:C,0))))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IF(B95="","",IF(ISERROR(MATCH($J95,SorP!$B$1:$B$6226,0)),"",INDIRECT("'SorP'!$A$"&amp;MATCH($S95&amp;$J95,SorP!C:C,0))))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IF(B96="","",IF(ISERROR(MATCH($J96,SorP!$B$1:$B$6226,0)),"",INDIRECT("'SorP'!$A$"&amp;MATCH($S96&amp;$J96,SorP!C:C,0))))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IF(B97="","",IF(ISERROR(MATCH($J97,SorP!$B$1:$B$6226,0)),"",INDIRECT("'SorP'!$A$"&amp;MATCH($S97&amp;$J97,SorP!C:C,0))))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IF(B98="","",IF(ISERROR(MATCH($J98,SorP!$B$1:$B$6226,0)),"",INDIRECT("'SorP'!$A$"&amp;MATCH($S98&amp;$J98,SorP!C:C,0))))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IF(B99="","",IF(ISERROR(MATCH($J99,SorP!$B$1:$B$6226,0)),"",INDIRECT("'SorP'!$A$"&amp;MATCH($S99&amp;$J99,SorP!C:C,0))))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IF(B100="","",IF(ISERROR(MATCH($J100,SorP!$B$1:$B$6226,0)),"",INDIRECT("'SorP'!$A$"&amp;MATCH($S100&amp;$J100,SorP!C:C,0))))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IF(B101="","",IF(ISERROR(MATCH($J101,SorP!$B$1:$B$6226,0)),"",INDIRECT("'SorP'!$A$"&amp;MATCH($S101&amp;$J101,SorP!C:C,0))))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IF(B102="","",IF(ISERROR(MATCH($J102,SorP!$B$1:$B$6226,0)),"",INDIRECT("'SorP'!$A$"&amp;MATCH($S102&amp;$J102,SorP!C:C,0))))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IF(B103="","",IF(ISERROR(MATCH($J103,SorP!$B$1:$B$6226,0)),"",INDIRECT("'SorP'!$A$"&amp;MATCH($S103&amp;$J103,SorP!C:C,0))))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IF(B104="","",IF(ISERROR(MATCH($J104,SorP!$B$1:$B$6226,0)),"",INDIRECT("'SorP'!$A$"&amp;MATCH($S104&amp;$J104,SorP!C:C,0))))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IF(B105="","",IF(ISERROR(MATCH($J105,SorP!$B$1:$B$6226,0)),"",INDIRECT("'SorP'!$A$"&amp;MATCH($S105&amp;$J105,SorP!C:C,0))))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IF(B106="","",IF(ISERROR(MATCH($J106,SorP!$B$1:$B$6226,0)),"",INDIRECT("'SorP'!$A$"&amp;MATCH($S106&amp;$J106,SorP!C:C,0))))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IF(B107="","",IF(ISERROR(MATCH($J107,SorP!$B$1:$B$6226,0)),"",INDIRECT("'SorP'!$A$"&amp;MATCH($S107&amp;$J107,SorP!C:C,0))))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IF(B108="","",IF(ISERROR(MATCH($J108,SorP!$B$1:$B$6226,0)),"",INDIRECT("'SorP'!$A$"&amp;MATCH($S108&amp;$J108,SorP!C:C,0))))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IF(B109="","",IF(ISERROR(MATCH($J109,SorP!$B$1:$B$6226,0)),"",INDIRECT("'SorP'!$A$"&amp;MATCH($S109&amp;$J109,SorP!C:C,0))))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IF(B110="","",IF(ISERROR(MATCH($J110,SorP!$B$1:$B$6226,0)),"",INDIRECT("'SorP'!$A$"&amp;MATCH($S110&amp;$J110,SorP!C:C,0))))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IF(B111="","",IF(ISERROR(MATCH($J111,SorP!$B$1:$B$6226,0)),"",INDIRECT("'SorP'!$A$"&amp;MATCH($S111&amp;$J111,SorP!C:C,0))))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IF(B112="","",IF(ISERROR(MATCH($J112,SorP!$B$1:$B$6226,0)),"",INDIRECT("'SorP'!$A$"&amp;MATCH($S112&amp;$J112,SorP!C:C,0))))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IF(B113="","",IF(ISERROR(MATCH($J113,SorP!$B$1:$B$6226,0)),"",INDIRECT("'SorP'!$A$"&amp;MATCH($S113&amp;$J113,SorP!C:C,0))))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IF(B114="","",IF(ISERROR(MATCH($J114,SorP!$B$1:$B$6226,0)),"",INDIRECT("'SorP'!$A$"&amp;MATCH($S114&amp;$J114,SorP!C:C,0))))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IF(B115="","",IF(ISERROR(MATCH($J115,SorP!$B$1:$B$6226,0)),"",INDIRECT("'SorP'!$A$"&amp;MATCH($S115&amp;$J115,SorP!C:C,0))))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IF(B116="","",IF(ISERROR(MATCH($J116,SorP!$B$1:$B$6226,0)),"",INDIRECT("'SorP'!$A$"&amp;MATCH($S116&amp;$J116,SorP!C:C,0))))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IF(B117="","",IF(ISERROR(MATCH($J117,SorP!$B$1:$B$6226,0)),"",INDIRECT("'SorP'!$A$"&amp;MATCH($S117&amp;$J117,SorP!C:C,0))))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IF(B118="","",IF(ISERROR(MATCH($J118,SorP!$B$1:$B$6226,0)),"",INDIRECT("'SorP'!$A$"&amp;MATCH($S118&amp;$J118,SorP!C:C,0))))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IF(B119="","",IF(ISERROR(MATCH($J119,SorP!$B$1:$B$6226,0)),"",INDIRECT("'SorP'!$A$"&amp;MATCH($S119&amp;$J119,SorP!C:C,0))))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IF(B120="","",IF(ISERROR(MATCH($J120,SorP!$B$1:$B$6226,0)),"",INDIRECT("'SorP'!$A$"&amp;MATCH($S120&amp;$J120,SorP!C:C,0))))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IF(B121="","",IF(ISERROR(MATCH($J121,SorP!$B$1:$B$6226,0)),"",INDIRECT("'SorP'!$A$"&amp;MATCH($S121&amp;$J121,SorP!C:C,0))))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IF(B122="","",IF(ISERROR(MATCH($J122,SorP!$B$1:$B$6226,0)),"",INDIRECT("'SorP'!$A$"&amp;MATCH($S122&amp;$J122,SorP!C:C,0))))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IF(B123="","",IF(ISERROR(MATCH($J123,SorP!$B$1:$B$6226,0)),"",INDIRECT("'SorP'!$A$"&amp;MATCH($S123&amp;$J123,SorP!C:C,0))))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IF(B124="","",IF(ISERROR(MATCH($J124,SorP!$B$1:$B$6226,0)),"",INDIRECT("'SorP'!$A$"&amp;MATCH($S124&amp;$J124,SorP!C:C,0))))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IF(B125="","",IF(ISERROR(MATCH($J125,SorP!$B$1:$B$6226,0)),"",INDIRECT("'SorP'!$A$"&amp;MATCH($S125&amp;$J125,SorP!C:C,0))))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IF(B126="","",IF(ISERROR(MATCH($J126,SorP!$B$1:$B$6226,0)),"",INDIRECT("'SorP'!$A$"&amp;MATCH($S126&amp;$J126,SorP!C:C,0))))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IF(B127="","",IF(ISERROR(MATCH($J127,SorP!$B$1:$B$6226,0)),"",INDIRECT("'SorP'!$A$"&amp;MATCH($S127&amp;$J127,SorP!C:C,0))))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IF(B128="","",IF(ISERROR(MATCH($J128,SorP!$B$1:$B$6226,0)),"",INDIRECT("'SorP'!$A$"&amp;MATCH($S128&amp;$J128,SorP!C:C,0))))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IF(B129="","",IF(ISERROR(MATCH($J129,SorP!$B$1:$B$6226,0)),"",INDIRECT("'SorP'!$A$"&amp;MATCH($S129&amp;$J129,SorP!C:C,0))))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IF(B130="","",IF(ISERROR(MATCH($J130,SorP!$B$1:$B$6226,0)),"",INDIRECT("'SorP'!$A$"&amp;MATCH($S130&amp;$J130,SorP!C:C,0))))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IF(B131="","",IF(ISERROR(MATCH($J131,SorP!$B$1:$B$6226,0)),"",INDIRECT("'SorP'!$A$"&amp;MATCH($S131&amp;$J131,SorP!C:C,0))))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IF(B132="","",IF(ISERROR(MATCH($J132,SorP!$B$1:$B$6226,0)),"",INDIRECT("'SorP'!$A$"&amp;MATCH($S132&amp;$J132,SorP!C:C,0))))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IF(B133="","",IF(ISERROR(MATCH($J133,SorP!$B$1:$B$6226,0)),"",INDIRECT("'SorP'!$A$"&amp;MATCH($S133&amp;$J133,SorP!C:C,0))))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IF(B134="","",IF(ISERROR(MATCH($J134,SorP!$B$1:$B$6226,0)),"",INDIRECT("'SorP'!$A$"&amp;MATCH($S134&amp;$J134,SorP!C:C,0))))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IF(B135="","",IF(ISERROR(MATCH($J135,SorP!$B$1:$B$6226,0)),"",INDIRECT("'SorP'!$A$"&amp;MATCH($S135&amp;$J135,SorP!C:C,0))))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IF(B136="","",IF(ISERROR(MATCH($J136,SorP!$B$1:$B$6226,0)),"",INDIRECT("'SorP'!$A$"&amp;MATCH($S136&amp;$J136,SorP!C:C,0))))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IF(B137="","",IF(ISERROR(MATCH($J137,SorP!$B$1:$B$6226,0)),"",INDIRECT("'SorP'!$A$"&amp;MATCH($S137&amp;$J137,SorP!C:C,0))))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IF(B138="","",IF(ISERROR(MATCH($J138,SorP!$B$1:$B$6226,0)),"",INDIRECT("'SorP'!$A$"&amp;MATCH($S138&amp;$J138,SorP!C:C,0))))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IF(B139="","",IF(ISERROR(MATCH($J139,SorP!$B$1:$B$6226,0)),"",INDIRECT("'SorP'!$A$"&amp;MATCH($S139&amp;$J139,SorP!C:C,0))))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IF(B140="","",IF(ISERROR(MATCH($J140,SorP!$B$1:$B$6226,0)),"",INDIRECT("'SorP'!$A$"&amp;MATCH($S140&amp;$J140,SorP!C:C,0))))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IF(B141="","",IF(ISERROR(MATCH($J141,SorP!$B$1:$B$6226,0)),"",INDIRECT("'SorP'!$A$"&amp;MATCH($S141&amp;$J141,SorP!C:C,0))))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IF(B142="","",IF(ISERROR(MATCH($J142,SorP!$B$1:$B$6226,0)),"",INDIRECT("'SorP'!$A$"&amp;MATCH($S142&amp;$J142,SorP!C:C,0))))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IF(B143="","",IF(ISERROR(MATCH($J143,SorP!$B$1:$B$6226,0)),"",INDIRECT("'SorP'!$A$"&amp;MATCH($S143&amp;$J143,SorP!C:C,0))))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IF(B144="","",IF(ISERROR(MATCH($J144,SorP!$B$1:$B$6226,0)),"",INDIRECT("'SorP'!$A$"&amp;MATCH($S144&amp;$J144,SorP!C:C,0))))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IF(B145="","",IF(ISERROR(MATCH($J145,SorP!$B$1:$B$6226,0)),"",INDIRECT("'SorP'!$A$"&amp;MATCH($S145&amp;$J145,SorP!C:C,0))))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IF(B146="","",IF(ISERROR(MATCH($J146,SorP!$B$1:$B$6226,0)),"",INDIRECT("'SorP'!$A$"&amp;MATCH($S146&amp;$J146,SorP!C:C,0))))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IF(B147="","",IF(ISERROR(MATCH($J147,SorP!$B$1:$B$6226,0)),"",INDIRECT("'SorP'!$A$"&amp;MATCH($S147&amp;$J147,SorP!C:C,0))))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IF(B148="","",IF(ISERROR(MATCH($J148,SorP!$B$1:$B$6226,0)),"",INDIRECT("'SorP'!$A$"&amp;MATCH($S148&amp;$J148,SorP!C:C,0))))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IF(B149="","",IF(ISERROR(MATCH($J149,SorP!$B$1:$B$6226,0)),"",INDIRECT("'SorP'!$A$"&amp;MATCH($S149&amp;$J149,SorP!C:C,0))))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IF(B150="","",IF(ISERROR(MATCH($J150,SorP!$B$1:$B$6226,0)),"",INDIRECT("'SorP'!$A$"&amp;MATCH($S150&amp;$J150,SorP!C:C,0))))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IF(B151="","",IF(ISERROR(MATCH($J151,SorP!$B$1:$B$6226,0)),"",INDIRECT("'SorP'!$A$"&amp;MATCH($S151&amp;$J151,SorP!C:C,0))))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IF(B152="","",IF(ISERROR(MATCH($J152,SorP!$B$1:$B$6226,0)),"",INDIRECT("'SorP'!$A$"&amp;MATCH($S152&amp;$J152,SorP!C:C,0))))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IF(B153="","",IF(ISERROR(MATCH($J153,SorP!$B$1:$B$6226,0)),"",INDIRECT("'SorP'!$A$"&amp;MATCH($S153&amp;$J153,SorP!C:C,0))))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IF(B154="","",IF(ISERROR(MATCH($J154,SorP!$B$1:$B$6226,0)),"",INDIRECT("'SorP'!$A$"&amp;MATCH($S154&amp;$J154,SorP!C:C,0))))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IF(B155="","",IF(ISERROR(MATCH($J155,SorP!$B$1:$B$6226,0)),"",INDIRECT("'SorP'!$A$"&amp;MATCH($S155&amp;$J155,SorP!C:C,0))))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IF(B156="","",IF(ISERROR(MATCH($J156,SorP!$B$1:$B$6226,0)),"",INDIRECT("'SorP'!$A$"&amp;MATCH($S156&amp;$J156,SorP!C:C,0))))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IF(B157="","",IF(ISERROR(MATCH($J157,SorP!$B$1:$B$6226,0)),"",INDIRECT("'SorP'!$A$"&amp;MATCH($S157&amp;$J157,SorP!C:C,0))))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IF(B158="","",IF(ISERROR(MATCH($J158,SorP!$B$1:$B$6226,0)),"",INDIRECT("'SorP'!$A$"&amp;MATCH($S158&amp;$J158,SorP!C:C,0))))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IF(B159="","",IF(ISERROR(MATCH($J159,SorP!$B$1:$B$6226,0)),"",INDIRECT("'SorP'!$A$"&amp;MATCH($S159&amp;$J159,SorP!C:C,0))))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IF(B160="","",IF(ISERROR(MATCH($J160,SorP!$B$1:$B$6226,0)),"",INDIRECT("'SorP'!$A$"&amp;MATCH($S160&amp;$J160,SorP!C:C,0))))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IF(B161="","",IF(ISERROR(MATCH($J161,SorP!$B$1:$B$6226,0)),"",INDIRECT("'SorP'!$A$"&amp;MATCH($S161&amp;$J161,SorP!C:C,0))))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IF(B162="","",IF(ISERROR(MATCH($J162,SorP!$B$1:$B$6226,0)),"",INDIRECT("'SorP'!$A$"&amp;MATCH($S162&amp;$J162,SorP!C:C,0))))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IF(B163="","",IF(ISERROR(MATCH($J163,SorP!$B$1:$B$6226,0)),"",INDIRECT("'SorP'!$A$"&amp;MATCH($S163&amp;$J163,SorP!C:C,0))))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IF(B164="","",IF(ISERROR(MATCH($J164,SorP!$B$1:$B$6226,0)),"",INDIRECT("'SorP'!$A$"&amp;MATCH($S164&amp;$J164,SorP!C:C,0))))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IF(B165="","",IF(ISERROR(MATCH($J165,SorP!$B$1:$B$6226,0)),"",INDIRECT("'SorP'!$A$"&amp;MATCH($S165&amp;$J165,SorP!C:C,0))))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IF(B166="","",IF(ISERROR(MATCH($J166,SorP!$B$1:$B$6226,0)),"",INDIRECT("'SorP'!$A$"&amp;MATCH($S166&amp;$J166,SorP!C:C,0))))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IF(B167="","",IF(ISERROR(MATCH($J167,SorP!$B$1:$B$6226,0)),"",INDIRECT("'SorP'!$A$"&amp;MATCH($S167&amp;$J167,SorP!C:C,0))))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IF(B168="","",IF(ISERROR(MATCH($J168,SorP!$B$1:$B$6226,0)),"",INDIRECT("'SorP'!$A$"&amp;MATCH($S168&amp;$J168,SorP!C:C,0))))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IF(B169="","",IF(ISERROR(MATCH($J169,SorP!$B$1:$B$6226,0)),"",INDIRECT("'SorP'!$A$"&amp;MATCH($S169&amp;$J169,SorP!C:C,0))))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IF(B170="","",IF(ISERROR(MATCH($J170,SorP!$B$1:$B$6226,0)),"",INDIRECT("'SorP'!$A$"&amp;MATCH($S170&amp;$J170,SorP!C:C,0))))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IF(B171="","",IF(ISERROR(MATCH($J171,SorP!$B$1:$B$6226,0)),"",INDIRECT("'SorP'!$A$"&amp;MATCH($S171&amp;$J171,SorP!C:C,0))))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IF(B172="","",IF(ISERROR(MATCH($J172,SorP!$B$1:$B$6226,0)),"",INDIRECT("'SorP'!$A$"&amp;MATCH($S172&amp;$J172,SorP!C:C,0))))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IF(B173="","",IF(ISERROR(MATCH($J173,SorP!$B$1:$B$6226,0)),"",INDIRECT("'SorP'!$A$"&amp;MATCH($S173&amp;$J173,SorP!C:C,0))))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IF(B174="","",IF(ISERROR(MATCH($J174,SorP!$B$1:$B$6226,0)),"",INDIRECT("'SorP'!$A$"&amp;MATCH($S174&amp;$J174,SorP!C:C,0))))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IF(B175="","",IF(ISERROR(MATCH($J175,SorP!$B$1:$B$6226,0)),"",INDIRECT("'SorP'!$A$"&amp;MATCH($S175&amp;$J175,SorP!C:C,0))))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IF(B176="","",IF(ISERROR(MATCH($J176,SorP!$B$1:$B$6226,0)),"",INDIRECT("'SorP'!$A$"&amp;MATCH($S176&amp;$J176,SorP!C:C,0))))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IF(B177="","",IF(ISERROR(MATCH($J177,SorP!$B$1:$B$6226,0)),"",INDIRECT("'SorP'!$A$"&amp;MATCH($S177&amp;$J177,SorP!C:C,0))))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IF(B178="","",IF(ISERROR(MATCH($J178,SorP!$B$1:$B$6226,0)),"",INDIRECT("'SorP'!$A$"&amp;MATCH($S178&amp;$J178,SorP!C:C,0))))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IF(B179="","",IF(ISERROR(MATCH($J179,SorP!$B$1:$B$6226,0)),"",INDIRECT("'SorP'!$A$"&amp;MATCH($S179&amp;$J179,SorP!C:C,0))))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IF(B180="","",IF(ISERROR(MATCH($J180,SorP!$B$1:$B$6226,0)),"",INDIRECT("'SorP'!$A$"&amp;MATCH($S180&amp;$J180,SorP!C:C,0))))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IF(B181="","",IF(ISERROR(MATCH($J181,SorP!$B$1:$B$6226,0)),"",INDIRECT("'SorP'!$A$"&amp;MATCH($S181&amp;$J181,SorP!C:C,0))))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IF(B182="","",IF(ISERROR(MATCH($J182,SorP!$B$1:$B$6226,0)),"",INDIRECT("'SorP'!$A$"&amp;MATCH($S182&amp;$J182,SorP!C:C,0))))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IF(B183="","",IF(ISERROR(MATCH($J183,SorP!$B$1:$B$6226,0)),"",INDIRECT("'SorP'!$A$"&amp;MATCH($S183&amp;$J183,SorP!C:C,0))))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IF(B184="","",IF(ISERROR(MATCH($J184,SorP!$B$1:$B$6226,0)),"",INDIRECT("'SorP'!$A$"&amp;MATCH($S184&amp;$J184,SorP!C:C,0))))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IF(B185="","",IF(ISERROR(MATCH($J185,SorP!$B$1:$B$6226,0)),"",INDIRECT("'SorP'!$A$"&amp;MATCH($S185&amp;$J185,SorP!C:C,0))))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IF(B186="","",IF(ISERROR(MATCH($J186,SorP!$B$1:$B$6226,0)),"",INDIRECT("'SorP'!$A$"&amp;MATCH($S186&amp;$J186,SorP!C:C,0))))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IF(B187="","",IF(ISERROR(MATCH($J187,SorP!$B$1:$B$6226,0)),"",INDIRECT("'SorP'!$A$"&amp;MATCH($S187&amp;$J187,SorP!C:C,0))))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IF(B188="","",IF(ISERROR(MATCH($J188,SorP!$B$1:$B$6226,0)),"",INDIRECT("'SorP'!$A$"&amp;MATCH($S188&amp;$J188,SorP!C:C,0))))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IF(B189="","",IF(ISERROR(MATCH($J189,SorP!$B$1:$B$6226,0)),"",INDIRECT("'SorP'!$A$"&amp;MATCH($S189&amp;$J189,SorP!C:C,0))))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IF(B190="","",IF(ISERROR(MATCH($J190,SorP!$B$1:$B$6226,0)),"",INDIRECT("'SorP'!$A$"&amp;MATCH($S190&amp;$J190,SorP!C:C,0))))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IF(B191="","",IF(ISERROR(MATCH($J191,SorP!$B$1:$B$6226,0)),"",INDIRECT("'SorP'!$A$"&amp;MATCH($S191&amp;$J191,SorP!C:C,0))))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IF(B192="","",IF(ISERROR(MATCH($J192,SorP!$B$1:$B$6226,0)),"",INDIRECT("'SorP'!$A$"&amp;MATCH($S192&amp;$J192,SorP!C:C,0))))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IF(B193="","",IF(ISERROR(MATCH($J193,SorP!$B$1:$B$6226,0)),"",INDIRECT("'SorP'!$A$"&amp;MATCH($S193&amp;$J193,SorP!C:C,0))))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IF(B194="","",IF(ISERROR(MATCH($J194,SorP!$B$1:$B$6226,0)),"",INDIRECT("'SorP'!$A$"&amp;MATCH($S194&amp;$J194,SorP!C:C,0))))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IF(B195="","",IF(ISERROR(MATCH($J195,SorP!$B$1:$B$6226,0)),"",INDIRECT("'SorP'!$A$"&amp;MATCH($S195&amp;$J195,SorP!C:C,0))))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IF(B196="","",IF(ISERROR(MATCH($J196,SorP!$B$1:$B$6226,0)),"",INDIRECT("'SorP'!$A$"&amp;MATCH($S196&amp;$J196,SorP!C:C,0))))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IF(B197="","",IF(ISERROR(MATCH($J197,SorP!$B$1:$B$6226,0)),"",INDIRECT("'SorP'!$A$"&amp;MATCH($S197&amp;$J197,SorP!C:C,0))))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IF(B198="","",IF(ISERROR(MATCH($J198,SorP!$B$1:$B$6226,0)),"",INDIRECT("'SorP'!$A$"&amp;MATCH($S198&amp;$J198,SorP!C:C,0))))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IF(B199="","",IF(ISERROR(MATCH($J199,SorP!$B$1:$B$6226,0)),"",INDIRECT("'SorP'!$A$"&amp;MATCH($S199&amp;$J199,SorP!C:C,0))))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IF(B200="","",IF(ISERROR(MATCH($J200,SorP!$B$1:$B$6226,0)),"",INDIRECT("'SorP'!$A$"&amp;MATCH($S200&amp;$J200,SorP!C:C,0))))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IF(B201="","",IF(ISERROR(MATCH($J201,SorP!$B$1:$B$6226,0)),"",INDIRECT("'SorP'!$A$"&amp;MATCH($S201&amp;$J201,SorP!C:C,0))))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IF(B202="","",IF(ISERROR(MATCH($J202,SorP!$B$1:$B$6226,0)),"",INDIRECT("'SorP'!$A$"&amp;MATCH($S202&amp;$J202,SorP!C:C,0))))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IF(B203="","",IF(ISERROR(MATCH($J203,SorP!$B$1:$B$6226,0)),"",INDIRECT("'SorP'!$A$"&amp;MATCH($S203&amp;$J203,SorP!C:C,0))))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IF(B204="","",IF(ISERROR(MATCH($J204,SorP!$B$1:$B$6226,0)),"",INDIRECT("'SorP'!$A$"&amp;MATCH($S204&amp;$J204,SorP!C:C,0))))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IF(B205="","",IF(ISERROR(MATCH($J205,SorP!$B$1:$B$6226,0)),"",INDIRECT("'SorP'!$A$"&amp;MATCH($S205&amp;$J205,SorP!C:C,0))))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IF(B206="","",IF(ISERROR(MATCH($J206,SorP!$B$1:$B$6226,0)),"",INDIRECT("'SorP'!$A$"&amp;MATCH($S206&amp;$J206,SorP!C:C,0))))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IF(B207="","",IF(ISERROR(MATCH($J207,SorP!$B$1:$B$6226,0)),"",INDIRECT("'SorP'!$A$"&amp;MATCH($S207&amp;$J207,SorP!C:C,0))))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IF(B208="","",IF(ISERROR(MATCH($J208,SorP!$B$1:$B$6226,0)),"",INDIRECT("'SorP'!$A$"&amp;MATCH($S208&amp;$J208,SorP!C:C,0))))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IF(B209="","",IF(ISERROR(MATCH($J209,SorP!$B$1:$B$6226,0)),"",INDIRECT("'SorP'!$A$"&amp;MATCH($S209&amp;$J209,SorP!C:C,0))))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IF(B210="","",IF(ISERROR(MATCH($J210,SorP!$B$1:$B$6226,0)),"",INDIRECT("'SorP'!$A$"&amp;MATCH($S210&amp;$J210,SorP!C:C,0))))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IF(B211="","",IF(ISERROR(MATCH($J211,SorP!$B$1:$B$6226,0)),"",INDIRECT("'SorP'!$A$"&amp;MATCH($S211&amp;$J211,SorP!C:C,0))))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IF(B212="","",IF(ISERROR(MATCH($J212,SorP!$B$1:$B$6226,0)),"",INDIRECT("'SorP'!$A$"&amp;MATCH($S212&amp;$J212,SorP!C:C,0))))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IF(B213="","",IF(ISERROR(MATCH($J213,SorP!$B$1:$B$6226,0)),"",INDIRECT("'SorP'!$A$"&amp;MATCH($S213&amp;$J213,SorP!C:C,0))))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IF(B214="","",IF(ISERROR(MATCH($J214,SorP!$B$1:$B$6226,0)),"",INDIRECT("'SorP'!$A$"&amp;MATCH($S214&amp;$J214,SorP!C:C,0))))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IF(B215="","",IF(ISERROR(MATCH($J215,SorP!$B$1:$B$6226,0)),"",INDIRECT("'SorP'!$A$"&amp;MATCH($S215&amp;$J215,SorP!C:C,0))))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IF(B216="","",IF(ISERROR(MATCH($J216,SorP!$B$1:$B$6226,0)),"",INDIRECT("'SorP'!$A$"&amp;MATCH($S216&amp;$J216,SorP!C:C,0))))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IF(B217="","",IF(ISERROR(MATCH($J217,SorP!$B$1:$B$6226,0)),"",INDIRECT("'SorP'!$A$"&amp;MATCH($S217&amp;$J217,SorP!C:C,0))))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IF(B218="","",IF(ISERROR(MATCH($J218,SorP!$B$1:$B$6226,0)),"",INDIRECT("'SorP'!$A$"&amp;MATCH($S218&amp;$J218,SorP!C:C,0))))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IF(B219="","",IF(ISERROR(MATCH($J219,SorP!$B$1:$B$6226,0)),"",INDIRECT("'SorP'!$A$"&amp;MATCH($S219&amp;$J219,SorP!C:C,0))))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IF(B220="","",IF(ISERROR(MATCH($J220,SorP!$B$1:$B$6226,0)),"",INDIRECT("'SorP'!$A$"&amp;MATCH($S220&amp;$J220,SorP!C:C,0))))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IF(B221="","",IF(ISERROR(MATCH($J221,SorP!$B$1:$B$6226,0)),"",INDIRECT("'SorP'!$A$"&amp;MATCH($S221&amp;$J221,SorP!C:C,0))))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IF(B222="","",IF(ISERROR(MATCH($J222,SorP!$B$1:$B$6226,0)),"",INDIRECT("'SorP'!$A$"&amp;MATCH($S222&amp;$J222,SorP!C:C,0))))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IF(B223="","",IF(ISERROR(MATCH($J223,SorP!$B$1:$B$6226,0)),"",INDIRECT("'SorP'!$A$"&amp;MATCH($S223&amp;$J223,SorP!C:C,0))))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IF(B224="","",IF(ISERROR(MATCH($J224,SorP!$B$1:$B$6226,0)),"",INDIRECT("'SorP'!$A$"&amp;MATCH($S224&amp;$J224,SorP!C:C,0))))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IF(B225="","",IF(ISERROR(MATCH($J225,SorP!$B$1:$B$6226,0)),"",INDIRECT("'SorP'!$A$"&amp;MATCH($S225&amp;$J225,SorP!C:C,0))))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IF(B226="","",IF(ISERROR(MATCH($J226,SorP!$B$1:$B$6226,0)),"",INDIRECT("'SorP'!$A$"&amp;MATCH($S226&amp;$J226,SorP!C:C,0))))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IF(B227="","",IF(ISERROR(MATCH($J227,SorP!$B$1:$B$6226,0)),"",INDIRECT("'SorP'!$A$"&amp;MATCH($S227&amp;$J227,SorP!C:C,0))))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IF(B228="","",IF(ISERROR(MATCH($J228,SorP!$B$1:$B$6226,0)),"",INDIRECT("'SorP'!$A$"&amp;MATCH($S228&amp;$J228,SorP!C:C,0))))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IF(B229="","",IF(ISERROR(MATCH($J229,SorP!$B$1:$B$6226,0)),"",INDIRECT("'SorP'!$A$"&amp;MATCH($S229&amp;$J229,SorP!C:C,0))))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IF(B230="","",IF(ISERROR(MATCH($J230,SorP!$B$1:$B$6226,0)),"",INDIRECT("'SorP'!$A$"&amp;MATCH($S230&amp;$J230,SorP!C:C,0))))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IF(B231="","",IF(ISERROR(MATCH($J231,SorP!$B$1:$B$6226,0)),"",INDIRECT("'SorP'!$A$"&amp;MATCH($S231&amp;$J231,SorP!C:C,0))))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IF(B232="","",IF(ISERROR(MATCH($J232,SorP!$B$1:$B$6226,0)),"",INDIRECT("'SorP'!$A$"&amp;MATCH($S232&amp;$J232,SorP!C:C,0))))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IF(B233="","",IF(ISERROR(MATCH($J233,SorP!$B$1:$B$6226,0)),"",INDIRECT("'SorP'!$A$"&amp;MATCH($S233&amp;$J233,SorP!C:C,0))))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IF(B234="","",IF(ISERROR(MATCH($J234,SorP!$B$1:$B$6226,0)),"",INDIRECT("'SorP'!$A$"&amp;MATCH($S234&amp;$J234,SorP!C:C,0))))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IF(B235="","",IF(ISERROR(MATCH($J235,SorP!$B$1:$B$6226,0)),"",INDIRECT("'SorP'!$A$"&amp;MATCH($S235&amp;$J235,SorP!C:C,0))))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IF(B236="","",IF(ISERROR(MATCH($J236,SorP!$B$1:$B$6226,0)),"",INDIRECT("'SorP'!$A$"&amp;MATCH($S236&amp;$J236,SorP!C:C,0))))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IF(B237="","",IF(ISERROR(MATCH($J237,SorP!$B$1:$B$6226,0)),"",INDIRECT("'SorP'!$A$"&amp;MATCH($S237&amp;$J237,SorP!C:C,0))))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IF(B238="","",IF(ISERROR(MATCH($J238,SorP!$B$1:$B$6226,0)),"",INDIRECT("'SorP'!$A$"&amp;MATCH($S238&amp;$J238,SorP!C:C,0))))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IF(B239="","",IF(ISERROR(MATCH($J239,SorP!$B$1:$B$6226,0)),"",INDIRECT("'SorP'!$A$"&amp;MATCH($S239&amp;$J239,SorP!C:C,0))))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IF(B240="","",IF(ISERROR(MATCH($J240,SorP!$B$1:$B$6226,0)),"",INDIRECT("'SorP'!$A$"&amp;MATCH($S240&amp;$J240,SorP!C:C,0))))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IF(B241="","",IF(ISERROR(MATCH($J241,SorP!$B$1:$B$6226,0)),"",INDIRECT("'SorP'!$A$"&amp;MATCH($S241&amp;$J241,SorP!C:C,0))))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IF(B242="","",IF(ISERROR(MATCH($J242,SorP!$B$1:$B$6226,0)),"",INDIRECT("'SorP'!$A$"&amp;MATCH($S242&amp;$J242,SorP!C:C,0))))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IF(B243="","",IF(ISERROR(MATCH($J243,SorP!$B$1:$B$6226,0)),"",INDIRECT("'SorP'!$A$"&amp;MATCH($S243&amp;$J243,SorP!C:C,0))))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IF(B244="","",IF(ISERROR(MATCH($J244,SorP!$B$1:$B$6226,0)),"",INDIRECT("'SorP'!$A$"&amp;MATCH($S244&amp;$J244,SorP!C:C,0))))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IF(B245="","",IF(ISERROR(MATCH($J245,SorP!$B$1:$B$6226,0)),"",INDIRECT("'SorP'!$A$"&amp;MATCH($S245&amp;$J245,SorP!C:C,0))))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IF(B246="","",IF(ISERROR(MATCH($J246,SorP!$B$1:$B$6226,0)),"",INDIRECT("'SorP'!$A$"&amp;MATCH($S246&amp;$J246,SorP!C:C,0))))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IF(B247="","",IF(ISERROR(MATCH($J247,SorP!$B$1:$B$6226,0)),"",INDIRECT("'SorP'!$A$"&amp;MATCH($S247&amp;$J247,SorP!C:C,0))))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IF(B248="","",IF(ISERROR(MATCH($J248,SorP!$B$1:$B$6226,0)),"",INDIRECT("'SorP'!$A$"&amp;MATCH($S248&amp;$J248,SorP!C:C,0))))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IF(B249="","",IF(ISERROR(MATCH($J249,SorP!$B$1:$B$6226,0)),"",INDIRECT("'SorP'!$A$"&amp;MATCH($S249&amp;$J249,SorP!C:C,0))))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IF(B250="","",IF(ISERROR(MATCH($J250,SorP!$B$1:$B$6226,0)),"",INDIRECT("'SorP'!$A$"&amp;MATCH($S250&amp;$J250,SorP!C:C,0))))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IF(B251="","",IF(ISERROR(MATCH($J251,SorP!$B$1:$B$6226,0)),"",INDIRECT("'SorP'!$A$"&amp;MATCH($S251&amp;$J251,SorP!C:C,0))))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IF(B252="","",IF(ISERROR(MATCH($J252,SorP!$B$1:$B$6226,0)),"",INDIRECT("'SorP'!$A$"&amp;MATCH($S252&amp;$J252,SorP!C:C,0))))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IF(B253="","",IF(ISERROR(MATCH($J253,SorP!$B$1:$B$6226,0)),"",INDIRECT("'SorP'!$A$"&amp;MATCH($S253&amp;$J253,SorP!C:C,0))))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IF(B254="","",IF(ISERROR(MATCH($J254,SorP!$B$1:$B$6226,0)),"",INDIRECT("'SorP'!$A$"&amp;MATCH($S254&amp;$J254,SorP!C:C,0))))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IF(B255="","",IF(ISERROR(MATCH($J255,SorP!$B$1:$B$6226,0)),"",INDIRECT("'SorP'!$A$"&amp;MATCH($S255&amp;$J255,SorP!C:C,0))))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IF(B256="","",IF(ISERROR(MATCH($J256,SorP!$B$1:$B$6226,0)),"",INDIRECT("'SorP'!$A$"&amp;MATCH($S256&amp;$J256,SorP!C:C,0))))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IF(B257="","",IF(ISERROR(MATCH($J257,SorP!$B$1:$B$6226,0)),"",INDIRECT("'SorP'!$A$"&amp;MATCH($S257&amp;$J257,SorP!C:C,0))))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IF(B258="","",IF(ISERROR(MATCH($J258,SorP!$B$1:$B$6226,0)),"",INDIRECT("'SorP'!$A$"&amp;MATCH($S258&amp;$J258,SorP!C:C,0))))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IF(B259="","",IF(ISERROR(MATCH($J259,SorP!$B$1:$B$6226,0)),"",INDIRECT("'SorP'!$A$"&amp;MATCH($S259&amp;$J259,SorP!C:C,0))))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IF(B260="","",IF(ISERROR(MATCH($J260,SorP!$B$1:$B$6226,0)),"",INDIRECT("'SorP'!$A$"&amp;MATCH($S260&amp;$J260,SorP!C:C,0))))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IF(B261="","",IF(ISERROR(MATCH($J261,SorP!$B$1:$B$6226,0)),"",INDIRECT("'SorP'!$A$"&amp;MATCH($S261&amp;$J261,SorP!C:C,0))))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IF(B262="","",IF(ISERROR(MATCH($J262,SorP!$B$1:$B$6226,0)),"",INDIRECT("'SorP'!$A$"&amp;MATCH($S262&amp;$J262,SorP!C:C,0))))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IF(B263="","",IF(ISERROR(MATCH($J263,SorP!$B$1:$B$6226,0)),"",INDIRECT("'SorP'!$A$"&amp;MATCH($S263&amp;$J263,SorP!C:C,0))))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IF(B264="","",IF(ISERROR(MATCH($J264,SorP!$B$1:$B$6226,0)),"",INDIRECT("'SorP'!$A$"&amp;MATCH($S264&amp;$J264,SorP!C:C,0))))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IF(B265="","",IF(ISERROR(MATCH($J265,SorP!$B$1:$B$6226,0)),"",INDIRECT("'SorP'!$A$"&amp;MATCH($S265&amp;$J265,SorP!C:C,0))))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IF(B266="","",IF(ISERROR(MATCH($J266,SorP!$B$1:$B$6226,0)),"",INDIRECT("'SorP'!$A$"&amp;MATCH($S266&amp;$J266,SorP!C:C,0))))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IF(B267="","",IF(ISERROR(MATCH($J267,SorP!$B$1:$B$6226,0)),"",INDIRECT("'SorP'!$A$"&amp;MATCH($S267&amp;$J267,SorP!C:C,0))))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IF(B268="","",IF(ISERROR(MATCH($J268,SorP!$B$1:$B$6226,0)),"",INDIRECT("'SorP'!$A$"&amp;MATCH($S268&amp;$J268,SorP!C:C,0))))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IF(B269="","",IF(ISERROR(MATCH($J269,SorP!$B$1:$B$6226,0)),"",INDIRECT("'SorP'!$A$"&amp;MATCH($S269&amp;$J269,SorP!C:C,0))))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IF(B270="","",IF(ISERROR(MATCH($J270,SorP!$B$1:$B$6226,0)),"",INDIRECT("'SorP'!$A$"&amp;MATCH($S270&amp;$J270,SorP!C:C,0))))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IF(B271="","",IF(ISERROR(MATCH($J271,SorP!$B$1:$B$6226,0)),"",INDIRECT("'SorP'!$A$"&amp;MATCH($S271&amp;$J271,SorP!C:C,0))))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IF(B272="","",IF(ISERROR(MATCH($J272,SorP!$B$1:$B$6226,0)),"",INDIRECT("'SorP'!$A$"&amp;MATCH($S272&amp;$J272,SorP!C:C,0))))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IF(B273="","",IF(ISERROR(MATCH($J273,SorP!$B$1:$B$6226,0)),"",INDIRECT("'SorP'!$A$"&amp;MATCH($S273&amp;$J273,SorP!C:C,0))))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IF(B274="","",IF(ISERROR(MATCH($J274,SorP!$B$1:$B$6226,0)),"",INDIRECT("'SorP'!$A$"&amp;MATCH($S274&amp;$J274,SorP!C:C,0))))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IF(B275="","",IF(ISERROR(MATCH($J275,SorP!$B$1:$B$6226,0)),"",INDIRECT("'SorP'!$A$"&amp;MATCH($S275&amp;$J275,SorP!C:C,0))))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IF(B276="","",IF(ISERROR(MATCH($J276,SorP!$B$1:$B$6226,0)),"",INDIRECT("'SorP'!$A$"&amp;MATCH($S276&amp;$J276,SorP!C:C,0))))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IF(B277="","",IF(ISERROR(MATCH($J277,SorP!$B$1:$B$6226,0)),"",INDIRECT("'SorP'!$A$"&amp;MATCH($S277&amp;$J277,SorP!C:C,0))))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IF(B278="","",IF(ISERROR(MATCH($J278,SorP!$B$1:$B$6226,0)),"",INDIRECT("'SorP'!$A$"&amp;MATCH($S278&amp;$J278,SorP!C:C,0))))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IF(B279="","",IF(ISERROR(MATCH($J279,SorP!$B$1:$B$6226,0)),"",INDIRECT("'SorP'!$A$"&amp;MATCH($S279&amp;$J279,SorP!C:C,0))))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IF(B280="","",IF(ISERROR(MATCH($J280,SorP!$B$1:$B$6226,0)),"",INDIRECT("'SorP'!$A$"&amp;MATCH($S280&amp;$J280,SorP!C:C,0))))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IF(B281="","",IF(ISERROR(MATCH($J281,SorP!$B$1:$B$6226,0)),"",INDIRECT("'SorP'!$A$"&amp;MATCH($S281&amp;$J281,SorP!C:C,0))))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IF(B282="","",IF(ISERROR(MATCH($J282,SorP!$B$1:$B$6226,0)),"",INDIRECT("'SorP'!$A$"&amp;MATCH($S282&amp;$J282,SorP!C:C,0))))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IF(B283="","",IF(ISERROR(MATCH($J283,SorP!$B$1:$B$6226,0)),"",INDIRECT("'SorP'!$A$"&amp;MATCH($S283&amp;$J283,SorP!C:C,0))))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IF(B284="","",IF(ISERROR(MATCH($J284,SorP!$B$1:$B$6226,0)),"",INDIRECT("'SorP'!$A$"&amp;MATCH($S284&amp;$J284,SorP!C:C,0))))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IF(B285="","",IF(ISERROR(MATCH($J285,SorP!$B$1:$B$6226,0)),"",INDIRECT("'SorP'!$A$"&amp;MATCH($S285&amp;$J285,SorP!C:C,0))))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IF(B286="","",IF(ISERROR(MATCH($J286,SorP!$B$1:$B$6226,0)),"",INDIRECT("'SorP'!$A$"&amp;MATCH($S286&amp;$J286,SorP!C:C,0))))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IF(B287="","",IF(ISERROR(MATCH($J287,SorP!$B$1:$B$6226,0)),"",INDIRECT("'SorP'!$A$"&amp;MATCH($S287&amp;$J287,SorP!C:C,0))))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IF(B288="","",IF(ISERROR(MATCH($J288,SorP!$B$1:$B$6226,0)),"",INDIRECT("'SorP'!$A$"&amp;MATCH($S288&amp;$J288,SorP!C:C,0))))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IF(B289="","",IF(ISERROR(MATCH($J289,SorP!$B$1:$B$6226,0)),"",INDIRECT("'SorP'!$A$"&amp;MATCH($S289&amp;$J289,SorP!C:C,0))))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IF(B290="","",IF(ISERROR(MATCH($J290,SorP!$B$1:$B$6226,0)),"",INDIRECT("'SorP'!$A$"&amp;MATCH($S290&amp;$J290,SorP!C:C,0))))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IF(B291="","",IF(ISERROR(MATCH($J291,SorP!$B$1:$B$6226,0)),"",INDIRECT("'SorP'!$A$"&amp;MATCH($S291&amp;$J291,SorP!C:C,0))))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IF(B292="","",IF(ISERROR(MATCH($J292,SorP!$B$1:$B$6226,0)),"",INDIRECT("'SorP'!$A$"&amp;MATCH($S292&amp;$J292,SorP!C:C,0))))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IF(B293="","",IF(ISERROR(MATCH($J293,SorP!$B$1:$B$6226,0)),"",INDIRECT("'SorP'!$A$"&amp;MATCH($S293&amp;$J293,SorP!C:C,0))))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IF(B294="","",IF(ISERROR(MATCH($J294,SorP!$B$1:$B$6226,0)),"",INDIRECT("'SorP'!$A$"&amp;MATCH($S294&amp;$J294,SorP!C:C,0))))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IF(B295="","",IF(ISERROR(MATCH($J295,SorP!$B$1:$B$6226,0)),"",INDIRECT("'SorP'!$A$"&amp;MATCH($S295&amp;$J295,SorP!C:C,0))))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IF(B296="","",IF(ISERROR(MATCH($J296,SorP!$B$1:$B$6226,0)),"",INDIRECT("'SorP'!$A$"&amp;MATCH($S296&amp;$J296,SorP!C:C,0))))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IF(B297="","",IF(ISERROR(MATCH($J297,SorP!$B$1:$B$6226,0)),"",INDIRECT("'SorP'!$A$"&amp;MATCH($S297&amp;$J297,SorP!C:C,0))))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IF(B298="","",IF(ISERROR(MATCH($J298,SorP!$B$1:$B$6226,0)),"",INDIRECT("'SorP'!$A$"&amp;MATCH($S298&amp;$J298,SorP!C:C,0))))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IF(B299="","",IF(ISERROR(MATCH($J299,SorP!$B$1:$B$6226,0)),"",INDIRECT("'SorP'!$A$"&amp;MATCH($S299&amp;$J299,SorP!C:C,0))))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IF(B300="","",IF(ISERROR(MATCH($J300,SorP!$B$1:$B$6226,0)),"",INDIRECT("'SorP'!$A$"&amp;MATCH($S300&amp;$J300,SorP!C:C,0))))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IF(B301="","",IF(ISERROR(MATCH($J301,SorP!$B$1:$B$6226,0)),"",INDIRECT("'SorP'!$A$"&amp;MATCH($S301&amp;$J301,SorP!C:C,0))))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IF(B302="","",IF(ISERROR(MATCH($J302,SorP!$B$1:$B$6226,0)),"",INDIRECT("'SorP'!$A$"&amp;MATCH($S302&amp;$J302,SorP!C:C,0))))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IF(B303="","",IF(ISERROR(MATCH($J303,SorP!$B$1:$B$6226,0)),"",INDIRECT("'SorP'!$A$"&amp;MATCH($S303&amp;$J303,SorP!C:C,0))))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IF(B304="","",IF(ISERROR(MATCH($J304,SorP!$B$1:$B$6226,0)),"",INDIRECT("'SorP'!$A$"&amp;MATCH($S304&amp;$J304,SorP!C:C,0))))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IF(B305="","",IF(ISERROR(MATCH($J305,SorP!$B$1:$B$6226,0)),"",INDIRECT("'SorP'!$A$"&amp;MATCH($S305&amp;$J305,SorP!C:C,0))))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IF(B306="","",IF(ISERROR(MATCH($J306,SorP!$B$1:$B$6226,0)),"",INDIRECT("'SorP'!$A$"&amp;MATCH($S306&amp;$J306,SorP!C:C,0))))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IF(B307="","",IF(ISERROR(MATCH($J307,SorP!$B$1:$B$6226,0)),"",INDIRECT("'SorP'!$A$"&amp;MATCH($S307&amp;$J307,SorP!C:C,0))))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IF(B308="","",IF(ISERROR(MATCH($J308,SorP!$B$1:$B$6226,0)),"",INDIRECT("'SorP'!$A$"&amp;MATCH($S308&amp;$J308,SorP!C:C,0))))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IF(B309="","",IF(ISERROR(MATCH($J309,SorP!$B$1:$B$6226,0)),"",INDIRECT("'SorP'!$A$"&amp;MATCH($S309&amp;$J309,SorP!C:C,0))))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IF(B310="","",IF(ISERROR(MATCH($J310,SorP!$B$1:$B$6226,0)),"",INDIRECT("'SorP'!$A$"&amp;MATCH($S310&amp;$J310,SorP!C:C,0))))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IF(B311="","",IF(ISERROR(MATCH($J311,SorP!$B$1:$B$6226,0)),"",INDIRECT("'SorP'!$A$"&amp;MATCH($S311&amp;$J311,SorP!C:C,0))))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IF(B312="","",IF(ISERROR(MATCH($J312,SorP!$B$1:$B$6226,0)),"",INDIRECT("'SorP'!$A$"&amp;MATCH($S312&amp;$J312,SorP!C:C,0))))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IF(B313="","",IF(ISERROR(MATCH($J313,SorP!$B$1:$B$6226,0)),"",INDIRECT("'SorP'!$A$"&amp;MATCH($S313&amp;$J313,SorP!C:C,0))))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IF(B314="","",IF(ISERROR(MATCH($J314,SorP!$B$1:$B$6226,0)),"",INDIRECT("'SorP'!$A$"&amp;MATCH($S314&amp;$J314,SorP!C:C,0))))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IF(B315="","",IF(ISERROR(MATCH($J315,SorP!$B$1:$B$6226,0)),"",INDIRECT("'SorP'!$A$"&amp;MATCH($S315&amp;$J315,SorP!C:C,0))))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IF(B316="","",IF(ISERROR(MATCH($J316,SorP!$B$1:$B$6226,0)),"",INDIRECT("'SorP'!$A$"&amp;MATCH($S316&amp;$J316,SorP!C:C,0))))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IF(B317="","",IF(ISERROR(MATCH($J317,SorP!$B$1:$B$6226,0)),"",INDIRECT("'SorP'!$A$"&amp;MATCH($S317&amp;$J317,SorP!C:C,0))))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IF(B318="","",IF(ISERROR(MATCH($J318,SorP!$B$1:$B$6226,0)),"",INDIRECT("'SorP'!$A$"&amp;MATCH($S318&amp;$J318,SorP!C:C,0))))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IF(B319="","",IF(ISERROR(MATCH($J319,SorP!$B$1:$B$6226,0)),"",INDIRECT("'SorP'!$A$"&amp;MATCH($S319&amp;$J319,SorP!C:C,0))))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IF(B320="","",IF(ISERROR(MATCH($J320,SorP!$B$1:$B$6226,0)),"",INDIRECT("'SorP'!$A$"&amp;MATCH($S320&amp;$J320,SorP!C:C,0))))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IF(B321="","",IF(ISERROR(MATCH($J321,SorP!$B$1:$B$6226,0)),"",INDIRECT("'SorP'!$A$"&amp;MATCH($S321&amp;$J321,SorP!C:C,0))))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IF(B322="","",IF(ISERROR(MATCH($J322,SorP!$B$1:$B$6226,0)),"",INDIRECT("'SorP'!$A$"&amp;MATCH($S322&amp;$J322,SorP!C:C,0))))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IF(B323="","",IF(ISERROR(MATCH($J323,SorP!$B$1:$B$6226,0)),"",INDIRECT("'SorP'!$A$"&amp;MATCH($S323&amp;$J323,SorP!C:C,0))))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IF(B324="","",IF(ISERROR(MATCH($J324,SorP!$B$1:$B$6226,0)),"",INDIRECT("'SorP'!$A$"&amp;MATCH($S324&amp;$J324,SorP!C:C,0))))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IF(B325="","",IF(ISERROR(MATCH($J325,SorP!$B$1:$B$6226,0)),"",INDIRECT("'SorP'!$A$"&amp;MATCH($S325&amp;$J325,SorP!C:C,0))))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IF(B326="","",IF(ISERROR(MATCH($J326,SorP!$B$1:$B$6226,0)),"",INDIRECT("'SorP'!$A$"&amp;MATCH($S326&amp;$J326,SorP!C:C,0))))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IF(B327="","",IF(ISERROR(MATCH($J327,SorP!$B$1:$B$6226,0)),"",INDIRECT("'SorP'!$A$"&amp;MATCH($S327&amp;$J327,SorP!C:C,0))))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IF(B328="","",IF(ISERROR(MATCH($J328,SorP!$B$1:$B$6226,0)),"",INDIRECT("'SorP'!$A$"&amp;MATCH($S328&amp;$J328,SorP!C:C,0))))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IF(B329="","",IF(ISERROR(MATCH($J329,SorP!$B$1:$B$6226,0)),"",INDIRECT("'SorP'!$A$"&amp;MATCH($S329&amp;$J329,SorP!C:C,0))))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IF(B330="","",IF(ISERROR(MATCH($J330,SorP!$B$1:$B$6226,0)),"",INDIRECT("'SorP'!$A$"&amp;MATCH($S330&amp;$J330,SorP!C:C,0))))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IF(B331="","",IF(ISERROR(MATCH($J331,SorP!$B$1:$B$6226,0)),"",INDIRECT("'SorP'!$A$"&amp;MATCH($S331&amp;$J331,SorP!C:C,0))))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IF(B332="","",IF(ISERROR(MATCH($J332,SorP!$B$1:$B$6226,0)),"",INDIRECT("'SorP'!$A$"&amp;MATCH($S332&amp;$J332,SorP!C:C,0))))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IF(B333="","",IF(ISERROR(MATCH($J333,SorP!$B$1:$B$6226,0)),"",INDIRECT("'SorP'!$A$"&amp;MATCH($S333&amp;$J333,SorP!C:C,0))))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IF(B334="","",IF(ISERROR(MATCH($J334,SorP!$B$1:$B$6226,0)),"",INDIRECT("'SorP'!$A$"&amp;MATCH($S334&amp;$J334,SorP!C:C,0))))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IF(B335="","",IF(ISERROR(MATCH($J335,SorP!$B$1:$B$6226,0)),"",INDIRECT("'SorP'!$A$"&amp;MATCH($S335&amp;$J335,SorP!C:C,0))))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IF(B336="","",IF(ISERROR(MATCH($J336,SorP!$B$1:$B$6226,0)),"",INDIRECT("'SorP'!$A$"&amp;MATCH($S336&amp;$J336,SorP!C:C,0))))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IF(B337="","",IF(ISERROR(MATCH($J337,SorP!$B$1:$B$6226,0)),"",INDIRECT("'SorP'!$A$"&amp;MATCH($S337&amp;$J337,SorP!C:C,0))))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IF(B338="","",IF(ISERROR(MATCH($J338,SorP!$B$1:$B$6226,0)),"",INDIRECT("'SorP'!$A$"&amp;MATCH($S338&amp;$J338,SorP!C:C,0))))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IF(B339="","",IF(ISERROR(MATCH($J339,SorP!$B$1:$B$6226,0)),"",INDIRECT("'SorP'!$A$"&amp;MATCH($S339&amp;$J339,SorP!C:C,0))))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IF(B340="","",IF(ISERROR(MATCH($J340,SorP!$B$1:$B$6226,0)),"",INDIRECT("'SorP'!$A$"&amp;MATCH($S340&amp;$J340,SorP!C:C,0))))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IF(B341="","",IF(ISERROR(MATCH($J341,SorP!$B$1:$B$6226,0)),"",INDIRECT("'SorP'!$A$"&amp;MATCH($S341&amp;$J341,SorP!C:C,0))))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IF(B342="","",IF(ISERROR(MATCH($J342,SorP!$B$1:$B$6226,0)),"",INDIRECT("'SorP'!$A$"&amp;MATCH($S342&amp;$J342,SorP!C:C,0))))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IF(B343="","",IF(ISERROR(MATCH($J343,SorP!$B$1:$B$6226,0)),"",INDIRECT("'SorP'!$A$"&amp;MATCH($S343&amp;$J343,SorP!C:C,0))))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IF(B344="","",IF(ISERROR(MATCH($J344,SorP!$B$1:$B$6226,0)),"",INDIRECT("'SorP'!$A$"&amp;MATCH($S344&amp;$J344,SorP!C:C,0))))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IF(B345="","",IF(ISERROR(MATCH($J345,SorP!$B$1:$B$6226,0)),"",INDIRECT("'SorP'!$A$"&amp;MATCH($S345&amp;$J345,SorP!C:C,0))))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IF(B346="","",IF(ISERROR(MATCH($J346,SorP!$B$1:$B$6226,0)),"",INDIRECT("'SorP'!$A$"&amp;MATCH($S346&amp;$J346,SorP!C:C,0))))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IF(B347="","",IF(ISERROR(MATCH($J347,SorP!$B$1:$B$6226,0)),"",INDIRECT("'SorP'!$A$"&amp;MATCH($S347&amp;$J347,SorP!C:C,0))))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IF(B348="","",IF(ISERROR(MATCH($J348,SorP!$B$1:$B$6226,0)),"",INDIRECT("'SorP'!$A$"&amp;MATCH($S348&amp;$J348,SorP!C:C,0))))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IF(B349="","",IF(ISERROR(MATCH($J349,SorP!$B$1:$B$6226,0)),"",INDIRECT("'SorP'!$A$"&amp;MATCH($S349&amp;$J349,SorP!C:C,0))))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IF(B350="","",IF(ISERROR(MATCH($J350,SorP!$B$1:$B$6226,0)),"",INDIRECT("'SorP'!$A$"&amp;MATCH($S350&amp;$J350,SorP!C:C,0))))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IF(B351="","",IF(ISERROR(MATCH($J351,SorP!$B$1:$B$6226,0)),"",INDIRECT("'SorP'!$A$"&amp;MATCH($S351&amp;$J351,SorP!C:C,0))))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IF(B352="","",IF(ISERROR(MATCH($J352,SorP!$B$1:$B$6226,0)),"",INDIRECT("'SorP'!$A$"&amp;MATCH($S352&amp;$J352,SorP!C:C,0))))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IF(B353="","",IF(ISERROR(MATCH($J353,SorP!$B$1:$B$6226,0)),"",INDIRECT("'SorP'!$A$"&amp;MATCH($S353&amp;$J353,SorP!C:C,0))))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IF(B354="","",IF(ISERROR(MATCH($J354,SorP!$B$1:$B$6226,0)),"",INDIRECT("'SorP'!$A$"&amp;MATCH($S354&amp;$J354,SorP!C:C,0))))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IF(B355="","",IF(ISERROR(MATCH($J355,SorP!$B$1:$B$6226,0)),"",INDIRECT("'SorP'!$A$"&amp;MATCH($S355&amp;$J355,SorP!C:C,0))))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IF(B356="","",IF(ISERROR(MATCH($J356,SorP!$B$1:$B$6226,0)),"",INDIRECT("'SorP'!$A$"&amp;MATCH($S356&amp;$J356,SorP!C:C,0))))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IF(B357="","",IF(ISERROR(MATCH($J357,SorP!$B$1:$B$6226,0)),"",INDIRECT("'SorP'!$A$"&amp;MATCH($S357&amp;$J357,SorP!C:C,0))))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IF(B358="","",IF(ISERROR(MATCH($J358,SorP!$B$1:$B$6226,0)),"",INDIRECT("'SorP'!$A$"&amp;MATCH($S358&amp;$J358,SorP!C:C,0))))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IF(B359="","",IF(ISERROR(MATCH($J359,SorP!$B$1:$B$6226,0)),"",INDIRECT("'SorP'!$A$"&amp;MATCH($S359&amp;$J359,SorP!C:C,0))))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IF(B360="","",IF(ISERROR(MATCH($J360,SorP!$B$1:$B$6226,0)),"",INDIRECT("'SorP'!$A$"&amp;MATCH($S360&amp;$J360,SorP!C:C,0))))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IF(B361="","",IF(ISERROR(MATCH($J361,SorP!$B$1:$B$6226,0)),"",INDIRECT("'SorP'!$A$"&amp;MATCH($S361&amp;$J361,SorP!C:C,0))))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IF(B362="","",IF(ISERROR(MATCH($J362,SorP!$B$1:$B$6226,0)),"",INDIRECT("'SorP'!$A$"&amp;MATCH($S362&amp;$J362,SorP!C:C,0))))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IF(B363="","",IF(ISERROR(MATCH($J363,SorP!$B$1:$B$6226,0)),"",INDIRECT("'SorP'!$A$"&amp;MATCH($S363&amp;$J363,SorP!C:C,0))))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IF(B364="","",IF(ISERROR(MATCH($J364,SorP!$B$1:$B$6226,0)),"",INDIRECT("'SorP'!$A$"&amp;MATCH($S364&amp;$J364,SorP!C:C,0))))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IF(B365="","",IF(ISERROR(MATCH($J365,SorP!$B$1:$B$6226,0)),"",INDIRECT("'SorP'!$A$"&amp;MATCH($S365&amp;$J365,SorP!C:C,0))))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IF(B366="","",IF(ISERROR(MATCH($J366,SorP!$B$1:$B$6226,0)),"",INDIRECT("'SorP'!$A$"&amp;MATCH($S366&amp;$J366,SorP!C:C,0))))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IF(B367="","",IF(ISERROR(MATCH($J367,SorP!$B$1:$B$6226,0)),"",INDIRECT("'SorP'!$A$"&amp;MATCH($S367&amp;$J367,SorP!C:C,0))))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IF(B368="","",IF(ISERROR(MATCH($J368,SorP!$B$1:$B$6226,0)),"",INDIRECT("'SorP'!$A$"&amp;MATCH($S368&amp;$J368,SorP!C:C,0))))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IF(B369="","",IF(ISERROR(MATCH($J369,SorP!$B$1:$B$6226,0)),"",INDIRECT("'SorP'!$A$"&amp;MATCH($S369&amp;$J369,SorP!C:C,0))))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IF(B370="","",IF(ISERROR(MATCH($J370,SorP!$B$1:$B$6226,0)),"",INDIRECT("'SorP'!$A$"&amp;MATCH($S370&amp;$J370,SorP!C:C,0))))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IF(B371="","",IF(ISERROR(MATCH($J371,SorP!$B$1:$B$6226,0)),"",INDIRECT("'SorP'!$A$"&amp;MATCH($S371&amp;$J371,SorP!C:C,0))))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IF(B372="","",IF(ISERROR(MATCH($J372,SorP!$B$1:$B$6226,0)),"",INDIRECT("'SorP'!$A$"&amp;MATCH($S372&amp;$J372,SorP!C:C,0))))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IF(B373="","",IF(ISERROR(MATCH($J373,SorP!$B$1:$B$6226,0)),"",INDIRECT("'SorP'!$A$"&amp;MATCH($S373&amp;$J373,SorP!C:C,0))))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IF(B374="","",IF(ISERROR(MATCH($J374,SorP!$B$1:$B$6226,0)),"",INDIRECT("'SorP'!$A$"&amp;MATCH($S374&amp;$J374,SorP!C:C,0))))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IF(B375="","",IF(ISERROR(MATCH($J375,SorP!$B$1:$B$6226,0)),"",INDIRECT("'SorP'!$A$"&amp;MATCH($S375&amp;$J375,SorP!C:C,0))))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IF(B376="","",IF(ISERROR(MATCH($J376,SorP!$B$1:$B$6226,0)),"",INDIRECT("'SorP'!$A$"&amp;MATCH($S376&amp;$J376,SorP!C:C,0))))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IF(B377="","",IF(ISERROR(MATCH($J377,SorP!$B$1:$B$6226,0)),"",INDIRECT("'SorP'!$A$"&amp;MATCH($S377&amp;$J377,SorP!C:C,0))))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IF(B378="","",IF(ISERROR(MATCH($J378,SorP!$B$1:$B$6226,0)),"",INDIRECT("'SorP'!$A$"&amp;MATCH($S378&amp;$J378,SorP!C:C,0))))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IF(B379="","",IF(ISERROR(MATCH($J379,SorP!$B$1:$B$6226,0)),"",INDIRECT("'SorP'!$A$"&amp;MATCH($S379&amp;$J379,SorP!C:C,0))))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IF(B380="","",IF(ISERROR(MATCH($J380,SorP!$B$1:$B$6226,0)),"",INDIRECT("'SorP'!$A$"&amp;MATCH($S380&amp;$J380,SorP!C:C,0))))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IF(B381="","",IF(ISERROR(MATCH($J381,SorP!$B$1:$B$6226,0)),"",INDIRECT("'SorP'!$A$"&amp;MATCH($S381&amp;$J381,SorP!C:C,0))))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IF(B382="","",IF(ISERROR(MATCH($J382,SorP!$B$1:$B$6226,0)),"",INDIRECT("'SorP'!$A$"&amp;MATCH($S382&amp;$J382,SorP!C:C,0))))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IF(B383="","",IF(ISERROR(MATCH($J383,SorP!$B$1:$B$6226,0)),"",INDIRECT("'SorP'!$A$"&amp;MATCH($S383&amp;$J383,SorP!C:C,0))))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IF(B384="","",IF(ISERROR(MATCH($J384,SorP!$B$1:$B$6226,0)),"",INDIRECT("'SorP'!$A$"&amp;MATCH($S384&amp;$J384,SorP!C:C,0))))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IF(B385="","",IF(ISERROR(MATCH($J385,SorP!$B$1:$B$6226,0)),"",INDIRECT("'SorP'!$A$"&amp;MATCH($S385&amp;$J385,SorP!C:C,0))))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IF(B386="","",IF(ISERROR(MATCH($J386,SorP!$B$1:$B$6226,0)),"",INDIRECT("'SorP'!$A$"&amp;MATCH($S386&amp;$J386,SorP!C:C,0))))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IF(B387="","",IF(ISERROR(MATCH($J387,SorP!$B$1:$B$6226,0)),"",INDIRECT("'SorP'!$A$"&amp;MATCH($S387&amp;$J387,SorP!C:C,0))))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IF(B388="","",IF(ISERROR(MATCH($J388,SorP!$B$1:$B$6226,0)),"",INDIRECT("'SorP'!$A$"&amp;MATCH($S388&amp;$J388,SorP!C:C,0))))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IF(B389="","",IF(ISERROR(MATCH($J389,SorP!$B$1:$B$6226,0)),"",INDIRECT("'SorP'!$A$"&amp;MATCH($S389&amp;$J389,SorP!C:C,0))))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IF(B390="","",IF(ISERROR(MATCH($J390,SorP!$B$1:$B$6226,0)),"",INDIRECT("'SorP'!$A$"&amp;MATCH($S390&amp;$J390,SorP!C:C,0))))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IF(B391="","",IF(ISERROR(MATCH($J391,SorP!$B$1:$B$6226,0)),"",INDIRECT("'SorP'!$A$"&amp;MATCH($S391&amp;$J391,SorP!C:C,0))))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IF(B392="","",IF(ISERROR(MATCH($J392,SorP!$B$1:$B$6226,0)),"",INDIRECT("'SorP'!$A$"&amp;MATCH($S392&amp;$J392,SorP!C:C,0))))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IF(B393="","",IF(ISERROR(MATCH($J393,SorP!$B$1:$B$6226,0)),"",INDIRECT("'SorP'!$A$"&amp;MATCH($S393&amp;$J393,SorP!C:C,0))))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IF(B394="","",IF(ISERROR(MATCH($J394,SorP!$B$1:$B$6226,0)),"",INDIRECT("'SorP'!$A$"&amp;MATCH($S394&amp;$J394,SorP!C:C,0))))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IF(B395="","",IF(ISERROR(MATCH($J395,SorP!$B$1:$B$6226,0)),"",INDIRECT("'SorP'!$A$"&amp;MATCH($S395&amp;$J395,SorP!C:C,0))))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IF(B396="","",IF(ISERROR(MATCH($J396,SorP!$B$1:$B$6226,0)),"",INDIRECT("'SorP'!$A$"&amp;MATCH($S396&amp;$J396,SorP!C:C,0))))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IF(B397="","",IF(ISERROR(MATCH($J397,SorP!$B$1:$B$6226,0)),"",INDIRECT("'SorP'!$A$"&amp;MATCH($S397&amp;$J397,SorP!C:C,0))))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IF(B398="","",IF(ISERROR(MATCH($J398,SorP!$B$1:$B$6226,0)),"",INDIRECT("'SorP'!$A$"&amp;MATCH($S398&amp;$J398,SorP!C:C,0))))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IF(B399="","",IF(ISERROR(MATCH($J399,SorP!$B$1:$B$6226,0)),"",INDIRECT("'SorP'!$A$"&amp;MATCH($S399&amp;$J399,SorP!C:C,0))))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IF(B400="","",IF(ISERROR(MATCH($J400,SorP!$B$1:$B$6226,0)),"",INDIRECT("'SorP'!$A$"&amp;MATCH($S400&amp;$J400,SorP!C:C,0))))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IF(B401="","",IF(ISERROR(MATCH($J401,SorP!$B$1:$B$6226,0)),"",INDIRECT("'SorP'!$A$"&amp;MATCH($S401&amp;$J401,SorP!C:C,0))))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IF(B402="","",IF(ISERROR(MATCH($J402,SorP!$B$1:$B$6226,0)),"",INDIRECT("'SorP'!$A$"&amp;MATCH($S402&amp;$J402,SorP!C:C,0))))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IF(B403="","",IF(ISERROR(MATCH($J403,SorP!$B$1:$B$6226,0)),"",INDIRECT("'SorP'!$A$"&amp;MATCH($S403&amp;$J403,SorP!C:C,0))))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IF(B404="","",IF(ISERROR(MATCH($J404,SorP!$B$1:$B$6226,0)),"",INDIRECT("'SorP'!$A$"&amp;MATCH($S404&amp;$J404,SorP!C:C,0))))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IF(B405="","",IF(ISERROR(MATCH($J405,SorP!$B$1:$B$6226,0)),"",INDIRECT("'SorP'!$A$"&amp;MATCH($S405&amp;$J405,SorP!C:C,0))))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IF(B406="","",IF(ISERROR(MATCH($J406,SorP!$B$1:$B$6226,0)),"",INDIRECT("'SorP'!$A$"&amp;MATCH($S406&amp;$J406,SorP!C:C,0))))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IF(B407="","",IF(ISERROR(MATCH($J407,SorP!$B$1:$B$6226,0)),"",INDIRECT("'SorP'!$A$"&amp;MATCH($S407&amp;$J407,SorP!C:C,0))))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IF(B408="","",IF(ISERROR(MATCH($J408,SorP!$B$1:$B$6226,0)),"",INDIRECT("'SorP'!$A$"&amp;MATCH($S408&amp;$J408,SorP!C:C,0))))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IF(B409="","",IF(ISERROR(MATCH($J409,SorP!$B$1:$B$6226,0)),"",INDIRECT("'SorP'!$A$"&amp;MATCH($S409&amp;$J409,SorP!C:C,0))))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IF(B410="","",IF(ISERROR(MATCH($J410,SorP!$B$1:$B$6226,0)),"",INDIRECT("'SorP'!$A$"&amp;MATCH($S410&amp;$J410,SorP!C:C,0))))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IF(B411="","",IF(ISERROR(MATCH($J411,SorP!$B$1:$B$6226,0)),"",INDIRECT("'SorP'!$A$"&amp;MATCH($S411&amp;$J411,SorP!C:C,0))))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IF(B412="","",IF(ISERROR(MATCH($J412,SorP!$B$1:$B$6226,0)),"",INDIRECT("'SorP'!$A$"&amp;MATCH($S412&amp;$J412,SorP!C:C,0))))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IF(B413="","",IF(ISERROR(MATCH($J413,SorP!$B$1:$B$6226,0)),"",INDIRECT("'SorP'!$A$"&amp;MATCH($S413&amp;$J413,SorP!C:C,0))))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IF(B414="","",IF(ISERROR(MATCH($J414,SorP!$B$1:$B$6226,0)),"",INDIRECT("'SorP'!$A$"&amp;MATCH($S414&amp;$J414,SorP!C:C,0))))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IF(B415="","",IF(ISERROR(MATCH($J415,SorP!$B$1:$B$6226,0)),"",INDIRECT("'SorP'!$A$"&amp;MATCH($S415&amp;$J415,SorP!C:C,0))))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IF(B416="","",IF(ISERROR(MATCH($J416,SorP!$B$1:$B$6226,0)),"",INDIRECT("'SorP'!$A$"&amp;MATCH($S416&amp;$J416,SorP!C:C,0))))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IF(B417="","",IF(ISERROR(MATCH($J417,SorP!$B$1:$B$6226,0)),"",INDIRECT("'SorP'!$A$"&amp;MATCH($S417&amp;$J417,SorP!C:C,0))))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IF(B418="","",IF(ISERROR(MATCH($J418,SorP!$B$1:$B$6226,0)),"",INDIRECT("'SorP'!$A$"&amp;MATCH($S418&amp;$J418,SorP!C:C,0))))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IF(B419="","",IF(ISERROR(MATCH($J419,SorP!$B$1:$B$6226,0)),"",INDIRECT("'SorP'!$A$"&amp;MATCH($S419&amp;$J419,SorP!C:C,0))))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IF(B420="","",IF(ISERROR(MATCH($J420,SorP!$B$1:$B$6226,0)),"",INDIRECT("'SorP'!$A$"&amp;MATCH($S420&amp;$J420,SorP!C:C,0))))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IF(B421="","",IF(ISERROR(MATCH($J421,SorP!$B$1:$B$6226,0)),"",INDIRECT("'SorP'!$A$"&amp;MATCH($S421&amp;$J421,SorP!C:C,0))))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IF(B422="","",IF(ISERROR(MATCH($J422,SorP!$B$1:$B$6226,0)),"",INDIRECT("'SorP'!$A$"&amp;MATCH($S422&amp;$J422,SorP!C:C,0))))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IF(B423="","",IF(ISERROR(MATCH($J423,SorP!$B$1:$B$6226,0)),"",INDIRECT("'SorP'!$A$"&amp;MATCH($S423&amp;$J423,SorP!C:C,0))))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IF(B424="","",IF(ISERROR(MATCH($J424,SorP!$B$1:$B$6226,0)),"",INDIRECT("'SorP'!$A$"&amp;MATCH($S424&amp;$J424,SorP!C:C,0))))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IF(B425="","",IF(ISERROR(MATCH($J425,SorP!$B$1:$B$6226,0)),"",INDIRECT("'SorP'!$A$"&amp;MATCH($S425&amp;$J425,SorP!C:C,0))))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IF(B426="","",IF(ISERROR(MATCH($J426,SorP!$B$1:$B$6226,0)),"",INDIRECT("'SorP'!$A$"&amp;MATCH($S426&amp;$J426,SorP!C:C,0))))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IF(B427="","",IF(ISERROR(MATCH($J427,SorP!$B$1:$B$6226,0)),"",INDIRECT("'SorP'!$A$"&amp;MATCH($S427&amp;$J427,SorP!C:C,0))))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IF(B428="","",IF(ISERROR(MATCH($J428,SorP!$B$1:$B$6226,0)),"",INDIRECT("'SorP'!$A$"&amp;MATCH($S428&amp;$J428,SorP!C:C,0))))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IF(B429="","",IF(ISERROR(MATCH($J429,SorP!$B$1:$B$6226,0)),"",INDIRECT("'SorP'!$A$"&amp;MATCH($S429&amp;$J429,SorP!C:C,0))))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IF(B430="","",IF(ISERROR(MATCH($J430,SorP!$B$1:$B$6226,0)),"",INDIRECT("'SorP'!$A$"&amp;MATCH($S430&amp;$J430,SorP!C:C,0))))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IF(B431="","",IF(ISERROR(MATCH($J431,SorP!$B$1:$B$6226,0)),"",INDIRECT("'SorP'!$A$"&amp;MATCH($S431&amp;$J431,SorP!C:C,0))))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IF(B432="","",IF(ISERROR(MATCH($J432,SorP!$B$1:$B$6226,0)),"",INDIRECT("'SorP'!$A$"&amp;MATCH($S432&amp;$J432,SorP!C:C,0))))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IF(B433="","",IF(ISERROR(MATCH($J433,SorP!$B$1:$B$6226,0)),"",INDIRECT("'SorP'!$A$"&amp;MATCH($S433&amp;$J433,SorP!C:C,0))))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IF(B434="","",IF(ISERROR(MATCH($J434,SorP!$B$1:$B$6226,0)),"",INDIRECT("'SorP'!$A$"&amp;MATCH($S434&amp;$J434,SorP!C:C,0))))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IF(B435="","",IF(ISERROR(MATCH($J435,SorP!$B$1:$B$6226,0)),"",INDIRECT("'SorP'!$A$"&amp;MATCH($S435&amp;$J435,SorP!C:C,0))))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IF(B436="","",IF(ISERROR(MATCH($J436,SorP!$B$1:$B$6226,0)),"",INDIRECT("'SorP'!$A$"&amp;MATCH($S436&amp;$J436,SorP!C:C,0))))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IF(B437="","",IF(ISERROR(MATCH($J437,SorP!$B$1:$B$6226,0)),"",INDIRECT("'SorP'!$A$"&amp;MATCH($S437&amp;$J437,SorP!C:C,0))))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IF(B438="","",IF(ISERROR(MATCH($J438,SorP!$B$1:$B$6226,0)),"",INDIRECT("'SorP'!$A$"&amp;MATCH($S438&amp;$J438,SorP!C:C,0))))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IF(B439="","",IF(ISERROR(MATCH($J439,SorP!$B$1:$B$6226,0)),"",INDIRECT("'SorP'!$A$"&amp;MATCH($S439&amp;$J439,SorP!C:C,0))))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IF(B440="","",IF(ISERROR(MATCH($J440,SorP!$B$1:$B$6226,0)),"",INDIRECT("'SorP'!$A$"&amp;MATCH($S440&amp;$J440,SorP!C:C,0))))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IF(B441="","",IF(ISERROR(MATCH($J441,SorP!$B$1:$B$6226,0)),"",INDIRECT("'SorP'!$A$"&amp;MATCH($S441&amp;$J441,SorP!C:C,0))))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IF(B442="","",IF(ISERROR(MATCH($J442,SorP!$B$1:$B$6226,0)),"",INDIRECT("'SorP'!$A$"&amp;MATCH($S442&amp;$J442,SorP!C:C,0))))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IF(B443="","",IF(ISERROR(MATCH($J443,SorP!$B$1:$B$6226,0)),"",INDIRECT("'SorP'!$A$"&amp;MATCH($S443&amp;$J443,SorP!C:C,0))))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IF(B444="","",IF(ISERROR(MATCH($J444,SorP!$B$1:$B$6226,0)),"",INDIRECT("'SorP'!$A$"&amp;MATCH($S444&amp;$J444,SorP!C:C,0))))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IF(B445="","",IF(ISERROR(MATCH($J445,SorP!$B$1:$B$6226,0)),"",INDIRECT("'SorP'!$A$"&amp;MATCH($S445&amp;$J445,SorP!C:C,0))))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IF(B446="","",IF(ISERROR(MATCH($J446,SorP!$B$1:$B$6226,0)),"",INDIRECT("'SorP'!$A$"&amp;MATCH($S446&amp;$J446,SorP!C:C,0))))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IF(B447="","",IF(ISERROR(MATCH($J447,SorP!$B$1:$B$6226,0)),"",INDIRECT("'SorP'!$A$"&amp;MATCH($S447&amp;$J447,SorP!C:C,0))))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IF(B448="","",IF(ISERROR(MATCH($J448,SorP!$B$1:$B$6226,0)),"",INDIRECT("'SorP'!$A$"&amp;MATCH($S448&amp;$J448,SorP!C:C,0))))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IF(B449="","",IF(ISERROR(MATCH($J449,SorP!$B$1:$B$6226,0)),"",INDIRECT("'SorP'!$A$"&amp;MATCH($S449&amp;$J449,SorP!C:C,0))))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IF(B450="","",IF(ISERROR(MATCH($J450,SorP!$B$1:$B$6226,0)),"",INDIRECT("'SorP'!$A$"&amp;MATCH($S450&amp;$J450,SorP!C:C,0))))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IF(B451="","",IF(ISERROR(MATCH($J451,SorP!$B$1:$B$6226,0)),"",INDIRECT("'SorP'!$A$"&amp;MATCH($S451&amp;$J451,SorP!C:C,0))))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IF(B452="","",IF(ISERROR(MATCH($J452,SorP!$B$1:$B$6226,0)),"",INDIRECT("'SorP'!$A$"&amp;MATCH($S452&amp;$J452,SorP!C:C,0))))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IF(B453="","",IF(ISERROR(MATCH($J453,SorP!$B$1:$B$6226,0)),"",INDIRECT("'SorP'!$A$"&amp;MATCH($S453&amp;$J453,SorP!C:C,0))))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IF(B454="","",IF(ISERROR(MATCH($J454,SorP!$B$1:$B$6226,0)),"",INDIRECT("'SorP'!$A$"&amp;MATCH($S454&amp;$J454,SorP!C:C,0))))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IF(B455="","",IF(ISERROR(MATCH($J455,SorP!$B$1:$B$6226,0)),"",INDIRECT("'SorP'!$A$"&amp;MATCH($S455&amp;$J455,SorP!C:C,0))))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IF(B456="","",IF(ISERROR(MATCH($J456,SorP!$B$1:$B$6226,0)),"",INDIRECT("'SorP'!$A$"&amp;MATCH($S456&amp;$J456,SorP!C:C,0))))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IF(B457="","",IF(ISERROR(MATCH($J457,SorP!$B$1:$B$6226,0)),"",INDIRECT("'SorP'!$A$"&amp;MATCH($S457&amp;$J457,SorP!C:C,0))))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IF(B458="","",IF(ISERROR(MATCH($J458,SorP!$B$1:$B$6226,0)),"",INDIRECT("'SorP'!$A$"&amp;MATCH($S458&amp;$J458,SorP!C:C,0))))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IF(B459="","",IF(ISERROR(MATCH($J459,SorP!$B$1:$B$6226,0)),"",INDIRECT("'SorP'!$A$"&amp;MATCH($S459&amp;$J459,SorP!C:C,0))))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IF(B460="","",IF(ISERROR(MATCH($J460,SorP!$B$1:$B$6226,0)),"",INDIRECT("'SorP'!$A$"&amp;MATCH($S460&amp;$J460,SorP!C:C,0))))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IF(B461="","",IF(ISERROR(MATCH($J461,SorP!$B$1:$B$6226,0)),"",INDIRECT("'SorP'!$A$"&amp;MATCH($S461&amp;$J461,SorP!C:C,0))))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IF(B462="","",IF(ISERROR(MATCH($J462,SorP!$B$1:$B$6226,0)),"",INDIRECT("'SorP'!$A$"&amp;MATCH($S462&amp;$J462,SorP!C:C,0))))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IF(B463="","",IF(ISERROR(MATCH($J463,SorP!$B$1:$B$6226,0)),"",INDIRECT("'SorP'!$A$"&amp;MATCH($S463&amp;$J463,SorP!C:C,0))))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IF(B464="","",IF(ISERROR(MATCH($J464,SorP!$B$1:$B$6226,0)),"",INDIRECT("'SorP'!$A$"&amp;MATCH($S464&amp;$J464,SorP!C:C,0))))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IF(B465="","",IF(ISERROR(MATCH($J465,SorP!$B$1:$B$6226,0)),"",INDIRECT("'SorP'!$A$"&amp;MATCH($S465&amp;$J465,SorP!C:C,0))))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IF(B466="","",IF(ISERROR(MATCH($J466,SorP!$B$1:$B$6226,0)),"",INDIRECT("'SorP'!$A$"&amp;MATCH($S466&amp;$J466,SorP!C:C,0))))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IF(B467="","",IF(ISERROR(MATCH($J467,SorP!$B$1:$B$6226,0)),"",INDIRECT("'SorP'!$A$"&amp;MATCH($S467&amp;$J467,SorP!C:C,0))))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IF(B468="","",IF(ISERROR(MATCH($J468,SorP!$B$1:$B$6226,0)),"",INDIRECT("'SorP'!$A$"&amp;MATCH($S468&amp;$J468,SorP!C:C,0))))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IF(B469="","",IF(ISERROR(MATCH($J469,SorP!$B$1:$B$6226,0)),"",INDIRECT("'SorP'!$A$"&amp;MATCH($S469&amp;$J469,SorP!C:C,0))))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IF(B470="","",IF(ISERROR(MATCH($J470,SorP!$B$1:$B$6226,0)),"",INDIRECT("'SorP'!$A$"&amp;MATCH($S470&amp;$J470,SorP!C:C,0))))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IF(B471="","",IF(ISERROR(MATCH($J471,SorP!$B$1:$B$6226,0)),"",INDIRECT("'SorP'!$A$"&amp;MATCH($S471&amp;$J471,SorP!C:C,0))))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IF(B472="","",IF(ISERROR(MATCH($J472,SorP!$B$1:$B$6226,0)),"",INDIRECT("'SorP'!$A$"&amp;MATCH($S472&amp;$J472,SorP!C:C,0))))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IF(B473="","",IF(ISERROR(MATCH($J473,SorP!$B$1:$B$6226,0)),"",INDIRECT("'SorP'!$A$"&amp;MATCH($S473&amp;$J473,SorP!C:C,0))))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IF(B474="","",IF(ISERROR(MATCH($J474,SorP!$B$1:$B$6226,0)),"",INDIRECT("'SorP'!$A$"&amp;MATCH($S474&amp;$J474,SorP!C:C,0))))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IF(B475="","",IF(ISERROR(MATCH($J475,SorP!$B$1:$B$6226,0)),"",INDIRECT("'SorP'!$A$"&amp;MATCH($S475&amp;$J475,SorP!C:C,0))))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IF(B476="","",IF(ISERROR(MATCH($J476,SorP!$B$1:$B$6226,0)),"",INDIRECT("'SorP'!$A$"&amp;MATCH($S476&amp;$J476,SorP!C:C,0))))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IF(B477="","",IF(ISERROR(MATCH($J477,SorP!$B$1:$B$6226,0)),"",INDIRECT("'SorP'!$A$"&amp;MATCH($S477&amp;$J477,SorP!C:C,0))))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IF(B478="","",IF(ISERROR(MATCH($J478,SorP!$B$1:$B$6226,0)),"",INDIRECT("'SorP'!$A$"&amp;MATCH($S478&amp;$J478,SorP!C:C,0))))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IF(B479="","",IF(ISERROR(MATCH($J479,SorP!$B$1:$B$6226,0)),"",INDIRECT("'SorP'!$A$"&amp;MATCH($S479&amp;$J479,SorP!C:C,0))))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IF(B480="","",IF(ISERROR(MATCH($J480,SorP!$B$1:$B$6226,0)),"",INDIRECT("'SorP'!$A$"&amp;MATCH($S480&amp;$J480,SorP!C:C,0))))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IF(B481="","",IF(ISERROR(MATCH($J481,SorP!$B$1:$B$6226,0)),"",INDIRECT("'SorP'!$A$"&amp;MATCH($S481&amp;$J481,SorP!C:C,0))))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IF(B482="","",IF(ISERROR(MATCH($J482,SorP!$B$1:$B$6226,0)),"",INDIRECT("'SorP'!$A$"&amp;MATCH($S482&amp;$J482,SorP!C:C,0))))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IF(B483="","",IF(ISERROR(MATCH($J483,SorP!$B$1:$B$6226,0)),"",INDIRECT("'SorP'!$A$"&amp;MATCH($S483&amp;$J483,SorP!C:C,0))))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IF(B484="","",IF(ISERROR(MATCH($J484,SorP!$B$1:$B$6226,0)),"",INDIRECT("'SorP'!$A$"&amp;MATCH($S484&amp;$J484,SorP!C:C,0))))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IF(B485="","",IF(ISERROR(MATCH($J485,SorP!$B$1:$B$6226,0)),"",INDIRECT("'SorP'!$A$"&amp;MATCH($S485&amp;$J485,SorP!C:C,0))))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IF(B486="","",IF(ISERROR(MATCH($J486,SorP!$B$1:$B$6226,0)),"",INDIRECT("'SorP'!$A$"&amp;MATCH($S486&amp;$J486,SorP!C:C,0))))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IF(B487="","",IF(ISERROR(MATCH($J487,SorP!$B$1:$B$6226,0)),"",INDIRECT("'SorP'!$A$"&amp;MATCH($S487&amp;$J487,SorP!C:C,0))))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IF(B488="","",IF(ISERROR(MATCH($J488,SorP!$B$1:$B$6226,0)),"",INDIRECT("'SorP'!$A$"&amp;MATCH($S488&amp;$J488,SorP!C:C,0))))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IF(B489="","",IF(ISERROR(MATCH($J489,SorP!$B$1:$B$6226,0)),"",INDIRECT("'SorP'!$A$"&amp;MATCH($S489&amp;$J489,SorP!C:C,0))))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IF(B490="","",IF(ISERROR(MATCH($J490,SorP!$B$1:$B$6226,0)),"",INDIRECT("'SorP'!$A$"&amp;MATCH($S490&amp;$J490,SorP!C:C,0))))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IF(B491="","",IF(ISERROR(MATCH($J491,SorP!$B$1:$B$6226,0)),"",INDIRECT("'SorP'!$A$"&amp;MATCH($S491&amp;$J491,SorP!C:C,0))))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IF(B492="","",IF(ISERROR(MATCH($J492,SorP!$B$1:$B$6226,0)),"",INDIRECT("'SorP'!$A$"&amp;MATCH($S492&amp;$J492,SorP!C:C,0))))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IF(B493="","",IF(ISERROR(MATCH($J493,SorP!$B$1:$B$6226,0)),"",INDIRECT("'SorP'!$A$"&amp;MATCH($S493&amp;$J493,SorP!C:C,0))))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IF(B494="","",IF(ISERROR(MATCH($J494,SorP!$B$1:$B$6226,0)),"",INDIRECT("'SorP'!$A$"&amp;MATCH($S494&amp;$J494,SorP!C:C,0))))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IF(B495="","",IF(ISERROR(MATCH($J495,SorP!$B$1:$B$6226,0)),"",INDIRECT("'SorP'!$A$"&amp;MATCH($S495&amp;$J495,SorP!C:C,0))))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IF(B496="","",IF(ISERROR(MATCH($J496,SorP!$B$1:$B$6226,0)),"",INDIRECT("'SorP'!$A$"&amp;MATCH($S496&amp;$J496,SorP!C:C,0))))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IF(B497="","",IF(ISERROR(MATCH($J497,SorP!$B$1:$B$6226,0)),"",INDIRECT("'SorP'!$A$"&amp;MATCH($S497&amp;$J497,SorP!C:C,0))))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IF(B498="","",IF(ISERROR(MATCH($J498,SorP!$B$1:$B$6226,0)),"",INDIRECT("'SorP'!$A$"&amp;MATCH($S498&amp;$J498,SorP!C:C,0))))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IF(B499="","",IF(ISERROR(MATCH($J499,SorP!$B$1:$B$6226,0)),"",INDIRECT("'SorP'!$A$"&amp;MATCH($S499&amp;$J499,SorP!C:C,0))))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IF(B500="","",IF(ISERROR(MATCH($J500,SorP!$B$1:$B$6226,0)),"",INDIRECT("'SorP'!$A$"&amp;MATCH($S500&amp;$J500,SorP!C:C,0))))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IF(B501="","",IF(ISERROR(MATCH($J501,SorP!$B$1:$B$6226,0)),"",INDIRECT("'SorP'!$A$"&amp;MATCH($S501&amp;$J501,SorP!C:C,0))))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IF(B502="","",IF(ISERROR(MATCH($J502,SorP!$B$1:$B$6226,0)),"",INDIRECT("'SorP'!$A$"&amp;MATCH($S502&amp;$J502,SorP!C:C,0))))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IF(B503="","",IF(ISERROR(MATCH($J503,SorP!$B$1:$B$6226,0)),"",INDIRECT("'SorP'!$A$"&amp;MATCH($S503&amp;$J503,SorP!C:C,0))))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IF(B504="","",IF(ISERROR(MATCH($J504,SorP!$B$1:$B$6226,0)),"",INDIRECT("'SorP'!$A$"&amp;MATCH($S504&amp;$J504,SorP!C:C,0))))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IF(B505="","",IF(ISERROR(MATCH($J505,SorP!$B$1:$B$6226,0)),"",INDIRECT("'SorP'!$A$"&amp;MATCH($S505&amp;$J505,SorP!C:C,0))))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IF(B506="","",IF(ISERROR(MATCH($J506,SorP!$B$1:$B$6226,0)),"",INDIRECT("'SorP'!$A$"&amp;MATCH($S506&amp;$J506,SorP!C:C,0))))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IF(B507="","",IF(ISERROR(MATCH($J507,SorP!$B$1:$B$6226,0)),"",INDIRECT("'SorP'!$A$"&amp;MATCH($S507&amp;$J507,SorP!C:C,0))))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IF(B508="","",IF(ISERROR(MATCH($J508,SorP!$B$1:$B$6226,0)),"",INDIRECT("'SorP'!$A$"&amp;MATCH($S508&amp;$J508,SorP!C:C,0))))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IF(B509="","",IF(ISERROR(MATCH($J509,SorP!$B$1:$B$6226,0)),"",INDIRECT("'SorP'!$A$"&amp;MATCH($S509&amp;$J509,SorP!C:C,0))))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IF(B510="","",IF(ISERROR(MATCH($J510,SorP!$B$1:$B$6226,0)),"",INDIRECT("'SorP'!$A$"&amp;MATCH($S510&amp;$J510,SorP!C:C,0))))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IF(B511="","",IF(ISERROR(MATCH($J511,SorP!$B$1:$B$6226,0)),"",INDIRECT("'SorP'!$A$"&amp;MATCH($S511&amp;$J511,SorP!C:C,0))))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IF(B512="","",IF(ISERROR(MATCH($J512,SorP!$B$1:$B$6226,0)),"",INDIRECT("'SorP'!$A$"&amp;MATCH($S512&amp;$J512,SorP!C:C,0))))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IF(B513="","",IF(ISERROR(MATCH($J513,SorP!$B$1:$B$6226,0)),"",INDIRECT("'SorP'!$A$"&amp;MATCH($S513&amp;$J513,SorP!C:C,0))))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IF(B514="","",IF(ISERROR(MATCH($J514,SorP!$B$1:$B$6226,0)),"",INDIRECT("'SorP'!$A$"&amp;MATCH($S514&amp;$J514,SorP!C:C,0))))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IF(B515="","",IF(ISERROR(MATCH($J515,SorP!$B$1:$B$6226,0)),"",INDIRECT("'SorP'!$A$"&amp;MATCH($S515&amp;$J515,SorP!C:C,0))))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IF(B516="","",IF(ISERROR(MATCH($J516,SorP!$B$1:$B$6226,0)),"",INDIRECT("'SorP'!$A$"&amp;MATCH($S516&amp;$J516,SorP!C:C,0))))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IF(B517="","",IF(ISERROR(MATCH($J517,SorP!$B$1:$B$6226,0)),"",INDIRECT("'SorP'!$A$"&amp;MATCH($S517&amp;$J517,SorP!C:C,0))))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IF(B518="","",IF(ISERROR(MATCH($J518,SorP!$B$1:$B$6226,0)),"",INDIRECT("'SorP'!$A$"&amp;MATCH($S518&amp;$J518,SorP!C:C,0))))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IF(B519="","",IF(ISERROR(MATCH($J519,SorP!$B$1:$B$6226,0)),"",INDIRECT("'SorP'!$A$"&amp;MATCH($S519&amp;$J519,SorP!C:C,0))))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IF(B520="","",IF(ISERROR(MATCH($J520,SorP!$B$1:$B$6226,0)),"",INDIRECT("'SorP'!$A$"&amp;MATCH($S520&amp;$J520,SorP!C:C,0))))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IF(B521="","",IF(ISERROR(MATCH($J521,SorP!$B$1:$B$6226,0)),"",INDIRECT("'SorP'!$A$"&amp;MATCH($S521&amp;$J521,SorP!C:C,0))))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IF(B522="","",IF(ISERROR(MATCH($J522,SorP!$B$1:$B$6226,0)),"",INDIRECT("'SorP'!$A$"&amp;MATCH($S522&amp;$J522,SorP!C:C,0))))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IF(B523="","",IF(ISERROR(MATCH($J523,SorP!$B$1:$B$6226,0)),"",INDIRECT("'SorP'!$A$"&amp;MATCH($S523&amp;$J523,SorP!C:C,0))))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IF(B524="","",IF(ISERROR(MATCH($J524,SorP!$B$1:$B$6226,0)),"",INDIRECT("'SorP'!$A$"&amp;MATCH($S524&amp;$J524,SorP!C:C,0))))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IF(B525="","",IF(ISERROR(MATCH($J525,SorP!$B$1:$B$6226,0)),"",INDIRECT("'SorP'!$A$"&amp;MATCH($S525&amp;$J525,SorP!C:C,0))))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IF(B526="","",IF(ISERROR(MATCH($J526,SorP!$B$1:$B$6226,0)),"",INDIRECT("'SorP'!$A$"&amp;MATCH($S526&amp;$J526,SorP!C:C,0))))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IF(B527="","",IF(ISERROR(MATCH($J527,SorP!$B$1:$B$6226,0)),"",INDIRECT("'SorP'!$A$"&amp;MATCH($S527&amp;$J527,SorP!C:C,0))))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IF(B528="","",IF(ISERROR(MATCH($J528,SorP!$B$1:$B$6226,0)),"",INDIRECT("'SorP'!$A$"&amp;MATCH($S528&amp;$J528,SorP!C:C,0))))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IF(B529="","",IF(ISERROR(MATCH($J529,SorP!$B$1:$B$6226,0)),"",INDIRECT("'SorP'!$A$"&amp;MATCH($S529&amp;$J529,SorP!C:C,0))))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IF(B530="","",IF(ISERROR(MATCH($J530,SorP!$B$1:$B$6226,0)),"",INDIRECT("'SorP'!$A$"&amp;MATCH($S530&amp;$J530,SorP!C:C,0))))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IF(B531="","",IF(ISERROR(MATCH($J531,SorP!$B$1:$B$6226,0)),"",INDIRECT("'SorP'!$A$"&amp;MATCH($S531&amp;$J531,SorP!C:C,0))))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IF(B532="","",IF(ISERROR(MATCH($J532,SorP!$B$1:$B$6226,0)),"",INDIRECT("'SorP'!$A$"&amp;MATCH($S532&amp;$J532,SorP!C:C,0))))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IF(B533="","",IF(ISERROR(MATCH($J533,SorP!$B$1:$B$6226,0)),"",INDIRECT("'SorP'!$A$"&amp;MATCH($S533&amp;$J533,SorP!C:C,0))))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IF(B534="","",IF(ISERROR(MATCH($J534,SorP!$B$1:$B$6226,0)),"",INDIRECT("'SorP'!$A$"&amp;MATCH($S534&amp;$J534,SorP!C:C,0))))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IF(B535="","",IF(ISERROR(MATCH($J535,SorP!$B$1:$B$6226,0)),"",INDIRECT("'SorP'!$A$"&amp;MATCH($S535&amp;$J535,SorP!C:C,0))))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IF(B536="","",IF(ISERROR(MATCH($J536,SorP!$B$1:$B$6226,0)),"",INDIRECT("'SorP'!$A$"&amp;MATCH($S536&amp;$J536,SorP!C:C,0))))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IF(B537="","",IF(ISERROR(MATCH($J537,SorP!$B$1:$B$6226,0)),"",INDIRECT("'SorP'!$A$"&amp;MATCH($S537&amp;$J537,SorP!C:C,0))))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IF(B538="","",IF(ISERROR(MATCH($J538,SorP!$B$1:$B$6226,0)),"",INDIRECT("'SorP'!$A$"&amp;MATCH($S538&amp;$J538,SorP!C:C,0))))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IF(B539="","",IF(ISERROR(MATCH($J539,SorP!$B$1:$B$6226,0)),"",INDIRECT("'SorP'!$A$"&amp;MATCH($S539&amp;$J539,SorP!C:C,0))))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IF(B540="","",IF(ISERROR(MATCH($J540,SorP!$B$1:$B$6226,0)),"",INDIRECT("'SorP'!$A$"&amp;MATCH($S540&amp;$J540,SorP!C:C,0))))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IF(B541="","",IF(ISERROR(MATCH($J541,SorP!$B$1:$B$6226,0)),"",INDIRECT("'SorP'!$A$"&amp;MATCH($S541&amp;$J541,SorP!C:C,0))))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IF(B542="","",IF(ISERROR(MATCH($J542,SorP!$B$1:$B$6226,0)),"",INDIRECT("'SorP'!$A$"&amp;MATCH($S542&amp;$J542,SorP!C:C,0))))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IF(B543="","",IF(ISERROR(MATCH($J543,SorP!$B$1:$B$6226,0)),"",INDIRECT("'SorP'!$A$"&amp;MATCH($S543&amp;$J543,SorP!C:C,0))))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IF(B544="","",IF(ISERROR(MATCH($J544,SorP!$B$1:$B$6226,0)),"",INDIRECT("'SorP'!$A$"&amp;MATCH($S544&amp;$J544,SorP!C:C,0))))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IF(B545="","",IF(ISERROR(MATCH($J545,SorP!$B$1:$B$6226,0)),"",INDIRECT("'SorP'!$A$"&amp;MATCH($S545&amp;$J545,SorP!C:C,0))))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IF(B546="","",IF(ISERROR(MATCH($J546,SorP!$B$1:$B$6226,0)),"",INDIRECT("'SorP'!$A$"&amp;MATCH($S546&amp;$J546,SorP!C:C,0))))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IF(B547="","",IF(ISERROR(MATCH($J547,SorP!$B$1:$B$6226,0)),"",INDIRECT("'SorP'!$A$"&amp;MATCH($S547&amp;$J547,SorP!C:C,0))))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IF(B548="","",IF(ISERROR(MATCH($J548,SorP!$B$1:$B$6226,0)),"",INDIRECT("'SorP'!$A$"&amp;MATCH($S548&amp;$J548,SorP!C:C,0))))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IF(B549="","",IF(ISERROR(MATCH($J549,SorP!$B$1:$B$6226,0)),"",INDIRECT("'SorP'!$A$"&amp;MATCH($S549&amp;$J549,SorP!C:C,0))))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IF(B550="","",IF(ISERROR(MATCH($J550,SorP!$B$1:$B$6226,0)),"",INDIRECT("'SorP'!$A$"&amp;MATCH($S550&amp;$J550,SorP!C:C,0))))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IF(B551="","",IF(ISERROR(MATCH($J551,SorP!$B$1:$B$6226,0)),"",INDIRECT("'SorP'!$A$"&amp;MATCH($S551&amp;$J551,SorP!C:C,0))))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IF(B552="","",IF(ISERROR(MATCH($J552,SorP!$B$1:$B$6226,0)),"",INDIRECT("'SorP'!$A$"&amp;MATCH($S552&amp;$J552,SorP!C:C,0))))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IF(B553="","",IF(ISERROR(MATCH($J553,SorP!$B$1:$B$6226,0)),"",INDIRECT("'SorP'!$A$"&amp;MATCH($S553&amp;$J553,SorP!C:C,0))))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IF(B554="","",IF(ISERROR(MATCH($J554,SorP!$B$1:$B$6226,0)),"",INDIRECT("'SorP'!$A$"&amp;MATCH($S554&amp;$J554,SorP!C:C,0))))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IF(B555="","",IF(ISERROR(MATCH($J555,SorP!$B$1:$B$6226,0)),"",INDIRECT("'SorP'!$A$"&amp;MATCH($S555&amp;$J555,SorP!C:C,0))))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IF(B556="","",IF(ISERROR(MATCH($J556,SorP!$B$1:$B$6226,0)),"",INDIRECT("'SorP'!$A$"&amp;MATCH($S556&amp;$J556,SorP!C:C,0))))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IF(B557="","",IF(ISERROR(MATCH($J557,SorP!$B$1:$B$6226,0)),"",INDIRECT("'SorP'!$A$"&amp;MATCH($S557&amp;$J557,SorP!C:C,0))))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IF(B558="","",IF(ISERROR(MATCH($J558,SorP!$B$1:$B$6226,0)),"",INDIRECT("'SorP'!$A$"&amp;MATCH($S558&amp;$J558,SorP!C:C,0))))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IF(B559="","",IF(ISERROR(MATCH($J559,SorP!$B$1:$B$6226,0)),"",INDIRECT("'SorP'!$A$"&amp;MATCH($S559&amp;$J559,SorP!C:C,0))))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IF(B560="","",IF(ISERROR(MATCH($J560,SorP!$B$1:$B$6226,0)),"",INDIRECT("'SorP'!$A$"&amp;MATCH($S560&amp;$J560,SorP!C:C,0))))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IF(B561="","",IF(ISERROR(MATCH($J561,SorP!$B$1:$B$6226,0)),"",INDIRECT("'SorP'!$A$"&amp;MATCH($S561&amp;$J561,SorP!C:C,0))))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IF(B562="","",IF(ISERROR(MATCH($J562,SorP!$B$1:$B$6226,0)),"",INDIRECT("'SorP'!$A$"&amp;MATCH($S562&amp;$J562,SorP!C:C,0))))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IF(B563="","",IF(ISERROR(MATCH($J563,SorP!$B$1:$B$6226,0)),"",INDIRECT("'SorP'!$A$"&amp;MATCH($S563&amp;$J563,SorP!C:C,0))))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IF(B564="","",IF(ISERROR(MATCH($J564,SorP!$B$1:$B$6226,0)),"",INDIRECT("'SorP'!$A$"&amp;MATCH($S564&amp;$J564,SorP!C:C,0))))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IF(B565="","",IF(ISERROR(MATCH($J565,SorP!$B$1:$B$6226,0)),"",INDIRECT("'SorP'!$A$"&amp;MATCH($S565&amp;$J565,SorP!C:C,0))))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IF(B566="","",IF(ISERROR(MATCH($J566,SorP!$B$1:$B$6226,0)),"",INDIRECT("'SorP'!$A$"&amp;MATCH($S566&amp;$J566,SorP!C:C,0))))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IF(B567="","",IF(ISERROR(MATCH($J567,SorP!$B$1:$B$6226,0)),"",INDIRECT("'SorP'!$A$"&amp;MATCH($S567&amp;$J567,SorP!C:C,0))))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IF(B568="","",IF(ISERROR(MATCH($J568,SorP!$B$1:$B$6226,0)),"",INDIRECT("'SorP'!$A$"&amp;MATCH($S568&amp;$J568,SorP!C:C,0))))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IF(B569="","",IF(ISERROR(MATCH($J569,SorP!$B$1:$B$6226,0)),"",INDIRECT("'SorP'!$A$"&amp;MATCH($S569&amp;$J569,SorP!C:C,0))))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IF(B570="","",IF(ISERROR(MATCH($J570,SorP!$B$1:$B$6226,0)),"",INDIRECT("'SorP'!$A$"&amp;MATCH($S570&amp;$J570,SorP!C:C,0))))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IF(B571="","",IF(ISERROR(MATCH($J571,SorP!$B$1:$B$6226,0)),"",INDIRECT("'SorP'!$A$"&amp;MATCH($S571&amp;$J571,SorP!C:C,0))))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IF(B572="","",IF(ISERROR(MATCH($J572,SorP!$B$1:$B$6226,0)),"",INDIRECT("'SorP'!$A$"&amp;MATCH($S572&amp;$J572,SorP!C:C,0))))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IF(B573="","",IF(ISERROR(MATCH($J573,SorP!$B$1:$B$6226,0)),"",INDIRECT("'SorP'!$A$"&amp;MATCH($S573&amp;$J573,SorP!C:C,0))))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IF(B574="","",IF(ISERROR(MATCH($J574,SorP!$B$1:$B$6226,0)),"",INDIRECT("'SorP'!$A$"&amp;MATCH($S574&amp;$J574,SorP!C:C,0))))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IF(B575="","",IF(ISERROR(MATCH($J575,SorP!$B$1:$B$6226,0)),"",INDIRECT("'SorP'!$A$"&amp;MATCH($S575&amp;$J575,SorP!C:C,0))))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IF(B576="","",IF(ISERROR(MATCH($J576,SorP!$B$1:$B$6226,0)),"",INDIRECT("'SorP'!$A$"&amp;MATCH($S576&amp;$J576,SorP!C:C,0))))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IF(B577="","",IF(ISERROR(MATCH($J577,SorP!$B$1:$B$6226,0)),"",INDIRECT("'SorP'!$A$"&amp;MATCH($S577&amp;$J577,SorP!C:C,0))))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IF(B578="","",IF(ISERROR(MATCH($J578,SorP!$B$1:$B$6226,0)),"",INDIRECT("'SorP'!$A$"&amp;MATCH($S578&amp;$J578,SorP!C:C,0))))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IF(B579="","",IF(ISERROR(MATCH($J579,SorP!$B$1:$B$6226,0)),"",INDIRECT("'SorP'!$A$"&amp;MATCH($S579&amp;$J579,SorP!C:C,0))))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IF(B580="","",IF(ISERROR(MATCH($J580,SorP!$B$1:$B$6226,0)),"",INDIRECT("'SorP'!$A$"&amp;MATCH($S580&amp;$J580,SorP!C:C,0))))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IF(B581="","",IF(ISERROR(MATCH($J581,SorP!$B$1:$B$6226,0)),"",INDIRECT("'SorP'!$A$"&amp;MATCH($S581&amp;$J581,SorP!C:C,0))))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IF(B582="","",IF(ISERROR(MATCH($J582,SorP!$B$1:$B$6226,0)),"",INDIRECT("'SorP'!$A$"&amp;MATCH($S582&amp;$J582,SorP!C:C,0))))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IF(B583="","",IF(ISERROR(MATCH($J583,SorP!$B$1:$B$6226,0)),"",INDIRECT("'SorP'!$A$"&amp;MATCH($S583&amp;$J583,SorP!C:C,0))))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IF(B584="","",IF(ISERROR(MATCH($J584,SorP!$B$1:$B$6226,0)),"",INDIRECT("'SorP'!$A$"&amp;MATCH($S584&amp;$J584,SorP!C:C,0))))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IF(B585="","",IF(ISERROR(MATCH($J585,SorP!$B$1:$B$6226,0)),"",INDIRECT("'SorP'!$A$"&amp;MATCH($S585&amp;$J585,SorP!C:C,0))))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IF(B586="","",IF(ISERROR(MATCH($J586,SorP!$B$1:$B$6226,0)),"",INDIRECT("'SorP'!$A$"&amp;MATCH($S586&amp;$J586,SorP!C:C,0))))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IF(B587="","",IF(ISERROR(MATCH($J587,SorP!$B$1:$B$6226,0)),"",INDIRECT("'SorP'!$A$"&amp;MATCH($S587&amp;$J587,SorP!C:C,0))))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IF(B588="","",IF(ISERROR(MATCH($J588,SorP!$B$1:$B$6226,0)),"",INDIRECT("'SorP'!$A$"&amp;MATCH($S588&amp;$J588,SorP!C:C,0))))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IF(B589="","",IF(ISERROR(MATCH($J589,SorP!$B$1:$B$6226,0)),"",INDIRECT("'SorP'!$A$"&amp;MATCH($S589&amp;$J589,SorP!C:C,0))))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IF(B590="","",IF(ISERROR(MATCH($J590,SorP!$B$1:$B$6226,0)),"",INDIRECT("'SorP'!$A$"&amp;MATCH($S590&amp;$J590,SorP!C:C,0))))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IF(B591="","",IF(ISERROR(MATCH($J591,SorP!$B$1:$B$6226,0)),"",INDIRECT("'SorP'!$A$"&amp;MATCH($S591&amp;$J591,SorP!C:C,0))))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IF(B592="","",IF(ISERROR(MATCH($J592,SorP!$B$1:$B$6226,0)),"",INDIRECT("'SorP'!$A$"&amp;MATCH($S592&amp;$J592,SorP!C:C,0))))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IF(B593="","",IF(ISERROR(MATCH($J593,SorP!$B$1:$B$6226,0)),"",INDIRECT("'SorP'!$A$"&amp;MATCH($S593&amp;$J593,SorP!C:C,0))))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IF(B594="","",IF(ISERROR(MATCH($J594,SorP!$B$1:$B$6226,0)),"",INDIRECT("'SorP'!$A$"&amp;MATCH($S594&amp;$J594,SorP!C:C,0))))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IF(B595="","",IF(ISERROR(MATCH($J595,SorP!$B$1:$B$6226,0)),"",INDIRECT("'SorP'!$A$"&amp;MATCH($S595&amp;$J595,SorP!C:C,0))))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IF(B596="","",IF(ISERROR(MATCH($J596,SorP!$B$1:$B$6226,0)),"",INDIRECT("'SorP'!$A$"&amp;MATCH($S596&amp;$J596,SorP!C:C,0))))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IF(B597="","",IF(ISERROR(MATCH($J597,SorP!$B$1:$B$6226,0)),"",INDIRECT("'SorP'!$A$"&amp;MATCH($S597&amp;$J597,SorP!C:C,0))))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IF(B598="","",IF(ISERROR(MATCH($J598,SorP!$B$1:$B$6226,0)),"",INDIRECT("'SorP'!$A$"&amp;MATCH($S598&amp;$J598,SorP!C:C,0))))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IF(B599="","",IF(ISERROR(MATCH($J599,SorP!$B$1:$B$6226,0)),"",INDIRECT("'SorP'!$A$"&amp;MATCH($S599&amp;$J599,SorP!C:C,0))))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IF(B600="","",IF(ISERROR(MATCH($J600,SorP!$B$1:$B$6226,0)),"",INDIRECT("'SorP'!$A$"&amp;MATCH($S600&amp;$J600,SorP!C:C,0))))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IF(B601="","",IF(ISERROR(MATCH($J601,SorP!$B$1:$B$6226,0)),"",INDIRECT("'SorP'!$A$"&amp;MATCH($S601&amp;$J601,SorP!C:C,0))))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IF(B602="","",IF(ISERROR(MATCH($J602,SorP!$B$1:$B$6226,0)),"",INDIRECT("'SorP'!$A$"&amp;MATCH($S602&amp;$J602,SorP!C:C,0))))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IF(B603="","",IF(ISERROR(MATCH($J603,SorP!$B$1:$B$6226,0)),"",INDIRECT("'SorP'!$A$"&amp;MATCH($S603&amp;$J603,SorP!C:C,0))))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IF(B604="","",IF(ISERROR(MATCH($J604,SorP!$B$1:$B$6226,0)),"",INDIRECT("'SorP'!$A$"&amp;MATCH($S604&amp;$J604,SorP!C:C,0))))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IF(B605="","",IF(ISERROR(MATCH($J605,SorP!$B$1:$B$6226,0)),"",INDIRECT("'SorP'!$A$"&amp;MATCH($S605&amp;$J605,SorP!C:C,0))))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IF(B606="","",IF(ISERROR(MATCH($J606,SorP!$B$1:$B$6226,0)),"",INDIRECT("'SorP'!$A$"&amp;MATCH($S606&amp;$J606,SorP!C:C,0))))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IF(B607="","",IF(ISERROR(MATCH($J607,SorP!$B$1:$B$6226,0)),"",INDIRECT("'SorP'!$A$"&amp;MATCH($S607&amp;$J607,SorP!C:C,0))))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IF(B608="","",IF(ISERROR(MATCH($J608,SorP!$B$1:$B$6226,0)),"",INDIRECT("'SorP'!$A$"&amp;MATCH($S608&amp;$J608,SorP!C:C,0))))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IF(B609="","",IF(ISERROR(MATCH($J609,SorP!$B$1:$B$6226,0)),"",INDIRECT("'SorP'!$A$"&amp;MATCH($S609&amp;$J609,SorP!C:C,0))))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IF(B610="","",IF(ISERROR(MATCH($J610,SorP!$B$1:$B$6226,0)),"",INDIRECT("'SorP'!$A$"&amp;MATCH($S610&amp;$J610,SorP!C:C,0))))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IF(B611="","",IF(ISERROR(MATCH($J611,SorP!$B$1:$B$6226,0)),"",INDIRECT("'SorP'!$A$"&amp;MATCH($S611&amp;$J611,SorP!C:C,0))))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IF(B612="","",IF(ISERROR(MATCH($J612,SorP!$B$1:$B$6226,0)),"",INDIRECT("'SorP'!$A$"&amp;MATCH($S612&amp;$J612,SorP!C:C,0))))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IF(B613="","",IF(ISERROR(MATCH($J613,SorP!$B$1:$B$6226,0)),"",INDIRECT("'SorP'!$A$"&amp;MATCH($S613&amp;$J613,SorP!C:C,0))))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IF(B614="","",IF(ISERROR(MATCH($J614,SorP!$B$1:$B$6226,0)),"",INDIRECT("'SorP'!$A$"&amp;MATCH($S614&amp;$J614,SorP!C:C,0))))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IF(B615="","",IF(ISERROR(MATCH($J615,SorP!$B$1:$B$6226,0)),"",INDIRECT("'SorP'!$A$"&amp;MATCH($S615&amp;$J615,SorP!C:C,0))))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IF(B616="","",IF(ISERROR(MATCH($J616,SorP!$B$1:$B$6226,0)),"",INDIRECT("'SorP'!$A$"&amp;MATCH($S616&amp;$J616,SorP!C:C,0))))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IF(B617="","",IF(ISERROR(MATCH($J617,SorP!$B$1:$B$6226,0)),"",INDIRECT("'SorP'!$A$"&amp;MATCH($S617&amp;$J617,SorP!C:C,0))))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IF(B618="","",IF(ISERROR(MATCH($J618,SorP!$B$1:$B$6226,0)),"",INDIRECT("'SorP'!$A$"&amp;MATCH($S618&amp;$J618,SorP!C:C,0))))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IF(B619="","",IF(ISERROR(MATCH($J619,SorP!$B$1:$B$6226,0)),"",INDIRECT("'SorP'!$A$"&amp;MATCH($S619&amp;$J619,SorP!C:C,0))))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IF(B620="","",IF(ISERROR(MATCH($J620,SorP!$B$1:$B$6226,0)),"",INDIRECT("'SorP'!$A$"&amp;MATCH($S620&amp;$J620,SorP!C:C,0))))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IF(B621="","",IF(ISERROR(MATCH($J621,SorP!$B$1:$B$6226,0)),"",INDIRECT("'SorP'!$A$"&amp;MATCH($S621&amp;$J621,SorP!C:C,0))))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IF(B622="","",IF(ISERROR(MATCH($J622,SorP!$B$1:$B$6226,0)),"",INDIRECT("'SorP'!$A$"&amp;MATCH($S622&amp;$J622,SorP!C:C,0))))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IF(B623="","",IF(ISERROR(MATCH($J623,SorP!$B$1:$B$6226,0)),"",INDIRECT("'SorP'!$A$"&amp;MATCH($S623&amp;$J623,SorP!C:C,0))))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IF(B624="","",IF(ISERROR(MATCH($J624,SorP!$B$1:$B$6226,0)),"",INDIRECT("'SorP'!$A$"&amp;MATCH($S624&amp;$J624,SorP!C:C,0))))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IF(B625="","",IF(ISERROR(MATCH($J625,SorP!$B$1:$B$6226,0)),"",INDIRECT("'SorP'!$A$"&amp;MATCH($S625&amp;$J625,SorP!C:C,0))))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IF(B626="","",IF(ISERROR(MATCH($J626,SorP!$B$1:$B$6226,0)),"",INDIRECT("'SorP'!$A$"&amp;MATCH($S626&amp;$J626,SorP!C:C,0))))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IF(B627="","",IF(ISERROR(MATCH($J627,SorP!$B$1:$B$6226,0)),"",INDIRECT("'SorP'!$A$"&amp;MATCH($S627&amp;$J627,SorP!C:C,0))))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IF(B628="","",IF(ISERROR(MATCH($J628,SorP!$B$1:$B$6226,0)),"",INDIRECT("'SorP'!$A$"&amp;MATCH($S628&amp;$J628,SorP!C:C,0))))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IF(B629="","",IF(ISERROR(MATCH($J629,SorP!$B$1:$B$6226,0)),"",INDIRECT("'SorP'!$A$"&amp;MATCH($S629&amp;$J629,SorP!C:C,0))))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IF(B630="","",IF(ISERROR(MATCH($J630,SorP!$B$1:$B$6226,0)),"",INDIRECT("'SorP'!$A$"&amp;MATCH($S630&amp;$J630,SorP!C:C,0))))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IF(B631="","",IF(ISERROR(MATCH($J631,SorP!$B$1:$B$6226,0)),"",INDIRECT("'SorP'!$A$"&amp;MATCH($S631&amp;$J631,SorP!C:C,0))))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IF(B632="","",IF(ISERROR(MATCH($J632,SorP!$B$1:$B$6226,0)),"",INDIRECT("'SorP'!$A$"&amp;MATCH($S632&amp;$J632,SorP!C:C,0))))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IF(B633="","",IF(ISERROR(MATCH($J633,SorP!$B$1:$B$6226,0)),"",INDIRECT("'SorP'!$A$"&amp;MATCH($S633&amp;$J633,SorP!C:C,0))))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IF(B634="","",IF(ISERROR(MATCH($J634,SorP!$B$1:$B$6226,0)),"",INDIRECT("'SorP'!$A$"&amp;MATCH($S634&amp;$J634,SorP!C:C,0))))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IF(B635="","",IF(ISERROR(MATCH($J635,SorP!$B$1:$B$6226,0)),"",INDIRECT("'SorP'!$A$"&amp;MATCH($S635&amp;$J635,SorP!C:C,0))))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IF(B636="","",IF(ISERROR(MATCH($J636,SorP!$B$1:$B$6226,0)),"",INDIRECT("'SorP'!$A$"&amp;MATCH($S636&amp;$J636,SorP!C:C,0))))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IF(B637="","",IF(ISERROR(MATCH($J637,SorP!$B$1:$B$6226,0)),"",INDIRECT("'SorP'!$A$"&amp;MATCH($S637&amp;$J637,SorP!C:C,0))))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IF(B638="","",IF(ISERROR(MATCH($J638,SorP!$B$1:$B$6226,0)),"",INDIRECT("'SorP'!$A$"&amp;MATCH($S638&amp;$J638,SorP!C:C,0))))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IF(B639="","",IF(ISERROR(MATCH($J639,SorP!$B$1:$B$6226,0)),"",INDIRECT("'SorP'!$A$"&amp;MATCH($S639&amp;$J639,SorP!C:C,0))))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IF(B640="","",IF(ISERROR(MATCH($J640,SorP!$B$1:$B$6226,0)),"",INDIRECT("'SorP'!$A$"&amp;MATCH($S640&amp;$J640,SorP!C:C,0))))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IF(B641="","",IF(ISERROR(MATCH($J641,SorP!$B$1:$B$6226,0)),"",INDIRECT("'SorP'!$A$"&amp;MATCH($S641&amp;$J641,SorP!C:C,0))))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IF(B642="","",IF(ISERROR(MATCH($J642,SorP!$B$1:$B$6226,0)),"",INDIRECT("'SorP'!$A$"&amp;MATCH($S642&amp;$J642,SorP!C:C,0))))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IF(B643="","",IF(ISERROR(MATCH($J643,SorP!$B$1:$B$6226,0)),"",INDIRECT("'SorP'!$A$"&amp;MATCH($S643&amp;$J643,SorP!C:C,0))))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IF(B644="","",IF(ISERROR(MATCH($J644,SorP!$B$1:$B$6226,0)),"",INDIRECT("'SorP'!$A$"&amp;MATCH($S644&amp;$J644,SorP!C:C,0))))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IF(B645="","",IF(ISERROR(MATCH($J645,SorP!$B$1:$B$6226,0)),"",INDIRECT("'SorP'!$A$"&amp;MATCH($S645&amp;$J645,SorP!C:C,0))))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IF(B646="","",IF(ISERROR(MATCH($J646,SorP!$B$1:$B$6226,0)),"",INDIRECT("'SorP'!$A$"&amp;MATCH($S646&amp;$J646,SorP!C:C,0))))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IF(B647="","",IF(ISERROR(MATCH($J647,SorP!$B$1:$B$6226,0)),"",INDIRECT("'SorP'!$A$"&amp;MATCH($S647&amp;$J647,SorP!C:C,0))))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IF(B648="","",IF(ISERROR(MATCH($J648,SorP!$B$1:$B$6226,0)),"",INDIRECT("'SorP'!$A$"&amp;MATCH($S648&amp;$J648,SorP!C:C,0))))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IF(B649="","",IF(ISERROR(MATCH($J649,SorP!$B$1:$B$6226,0)),"",INDIRECT("'SorP'!$A$"&amp;MATCH($S649&amp;$J649,SorP!C:C,0))))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IF(B650="","",IF(ISERROR(MATCH($J650,SorP!$B$1:$B$6226,0)),"",INDIRECT("'SorP'!$A$"&amp;MATCH($S650&amp;$J650,SorP!C:C,0))))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IF(B651="","",IF(ISERROR(MATCH($J651,SorP!$B$1:$B$6226,0)),"",INDIRECT("'SorP'!$A$"&amp;MATCH($S651&amp;$J651,SorP!C:C,0))))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IF(B652="","",IF(ISERROR(MATCH($J652,SorP!$B$1:$B$6226,0)),"",INDIRECT("'SorP'!$A$"&amp;MATCH($S652&amp;$J652,SorP!C:C,0))))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IF(B653="","",IF(ISERROR(MATCH($J653,SorP!$B$1:$B$6226,0)),"",INDIRECT("'SorP'!$A$"&amp;MATCH($S653&amp;$J653,SorP!C:C,0))))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IF(B654="","",IF(ISERROR(MATCH($J654,SorP!$B$1:$B$6226,0)),"",INDIRECT("'SorP'!$A$"&amp;MATCH($S654&amp;$J654,SorP!C:C,0))))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IF(B655="","",IF(ISERROR(MATCH($J655,SorP!$B$1:$B$6226,0)),"",INDIRECT("'SorP'!$A$"&amp;MATCH($S655&amp;$J655,SorP!C:C,0))))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IF(B656="","",IF(ISERROR(MATCH($J656,SorP!$B$1:$B$6226,0)),"",INDIRECT("'SorP'!$A$"&amp;MATCH($S656&amp;$J656,SorP!C:C,0))))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IF(B657="","",IF(ISERROR(MATCH($J657,SorP!$B$1:$B$6226,0)),"",INDIRECT("'SorP'!$A$"&amp;MATCH($S657&amp;$J657,SorP!C:C,0))))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IF(B658="","",IF(ISERROR(MATCH($J658,SorP!$B$1:$B$6226,0)),"",INDIRECT("'SorP'!$A$"&amp;MATCH($S658&amp;$J658,SorP!C:C,0))))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IF(B659="","",IF(ISERROR(MATCH($J659,SorP!$B$1:$B$6226,0)),"",INDIRECT("'SorP'!$A$"&amp;MATCH($S659&amp;$J659,SorP!C:C,0))))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IF(B660="","",IF(ISERROR(MATCH($J660,SorP!$B$1:$B$6226,0)),"",INDIRECT("'SorP'!$A$"&amp;MATCH($S660&amp;$J660,SorP!C:C,0))))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IF(B661="","",IF(ISERROR(MATCH($J661,SorP!$B$1:$B$6226,0)),"",INDIRECT("'SorP'!$A$"&amp;MATCH($S661&amp;$J661,SorP!C:C,0))))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IF(B662="","",IF(ISERROR(MATCH($J662,SorP!$B$1:$B$6226,0)),"",INDIRECT("'SorP'!$A$"&amp;MATCH($S662&amp;$J662,SorP!C:C,0))))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IF(B663="","",IF(ISERROR(MATCH($J663,SorP!$B$1:$B$6226,0)),"",INDIRECT("'SorP'!$A$"&amp;MATCH($S663&amp;$J663,SorP!C:C,0))))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IF(B664="","",IF(ISERROR(MATCH($J664,SorP!$B$1:$B$6226,0)),"",INDIRECT("'SorP'!$A$"&amp;MATCH($S664&amp;$J664,SorP!C:C,0))))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IF(B665="","",IF(ISERROR(MATCH($J665,SorP!$B$1:$B$6226,0)),"",INDIRECT("'SorP'!$A$"&amp;MATCH($S665&amp;$J665,SorP!C:C,0))))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IF(B666="","",IF(ISERROR(MATCH($J666,SorP!$B$1:$B$6226,0)),"",INDIRECT("'SorP'!$A$"&amp;MATCH($S666&amp;$J666,SorP!C:C,0))))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IF(B667="","",IF(ISERROR(MATCH($J667,SorP!$B$1:$B$6226,0)),"",INDIRECT("'SorP'!$A$"&amp;MATCH($S667&amp;$J667,SorP!C:C,0))))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IF(B668="","",IF(ISERROR(MATCH($J668,SorP!$B$1:$B$6226,0)),"",INDIRECT("'SorP'!$A$"&amp;MATCH($S668&amp;$J668,SorP!C:C,0))))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IF(B669="","",IF(ISERROR(MATCH($J669,SorP!$B$1:$B$6226,0)),"",INDIRECT("'SorP'!$A$"&amp;MATCH($S669&amp;$J669,SorP!C:C,0))))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IF(B670="","",IF(ISERROR(MATCH($J670,SorP!$B$1:$B$6226,0)),"",INDIRECT("'SorP'!$A$"&amp;MATCH($S670&amp;$J670,SorP!C:C,0))))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IF(B671="","",IF(ISERROR(MATCH($J671,SorP!$B$1:$B$6226,0)),"",INDIRECT("'SorP'!$A$"&amp;MATCH($S671&amp;$J671,SorP!C:C,0))))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IF(B672="","",IF(ISERROR(MATCH($J672,SorP!$B$1:$B$6226,0)),"",INDIRECT("'SorP'!$A$"&amp;MATCH($S672&amp;$J672,SorP!C:C,0))))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IF(B673="","",IF(ISERROR(MATCH($J673,SorP!$B$1:$B$6226,0)),"",INDIRECT("'SorP'!$A$"&amp;MATCH($S673&amp;$J673,SorP!C:C,0))))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IF(B674="","",IF(ISERROR(MATCH($J674,SorP!$B$1:$B$6226,0)),"",INDIRECT("'SorP'!$A$"&amp;MATCH($S674&amp;$J674,SorP!C:C,0))))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IF(B675="","",IF(ISERROR(MATCH($J675,SorP!$B$1:$B$6226,0)),"",INDIRECT("'SorP'!$A$"&amp;MATCH($S675&amp;$J675,SorP!C:C,0))))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IF(B676="","",IF(ISERROR(MATCH($J676,SorP!$B$1:$B$6226,0)),"",INDIRECT("'SorP'!$A$"&amp;MATCH($S676&amp;$J676,SorP!C:C,0))))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IF(B677="","",IF(ISERROR(MATCH($J677,SorP!$B$1:$B$6226,0)),"",INDIRECT("'SorP'!$A$"&amp;MATCH($S677&amp;$J677,SorP!C:C,0))))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IF(B678="","",IF(ISERROR(MATCH($J678,SorP!$B$1:$B$6226,0)),"",INDIRECT("'SorP'!$A$"&amp;MATCH($S678&amp;$J678,SorP!C:C,0))))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IF(B679="","",IF(ISERROR(MATCH($J679,SorP!$B$1:$B$6226,0)),"",INDIRECT("'SorP'!$A$"&amp;MATCH($S679&amp;$J679,SorP!C:C,0))))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IF(B680="","",IF(ISERROR(MATCH($J680,SorP!$B$1:$B$6226,0)),"",INDIRECT("'SorP'!$A$"&amp;MATCH($S680&amp;$J680,SorP!C:C,0))))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IF(B681="","",IF(ISERROR(MATCH($J681,SorP!$B$1:$B$6226,0)),"",INDIRECT("'SorP'!$A$"&amp;MATCH($S681&amp;$J681,SorP!C:C,0))))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IF(B682="","",IF(ISERROR(MATCH($J682,SorP!$B$1:$B$6226,0)),"",INDIRECT("'SorP'!$A$"&amp;MATCH($S682&amp;$J682,SorP!C:C,0))))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IF(B683="","",IF(ISERROR(MATCH($J683,SorP!$B$1:$B$6226,0)),"",INDIRECT("'SorP'!$A$"&amp;MATCH($S683&amp;$J683,SorP!C:C,0))))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IF(B684="","",IF(ISERROR(MATCH($J684,SorP!$B$1:$B$6226,0)),"",INDIRECT("'SorP'!$A$"&amp;MATCH($S684&amp;$J684,SorP!C:C,0))))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IF(B685="","",IF(ISERROR(MATCH($J685,SorP!$B$1:$B$6226,0)),"",INDIRECT("'SorP'!$A$"&amp;MATCH($S685&amp;$J685,SorP!C:C,0))))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IF(B686="","",IF(ISERROR(MATCH($J686,SorP!$B$1:$B$6226,0)),"",INDIRECT("'SorP'!$A$"&amp;MATCH($S686&amp;$J686,SorP!C:C,0))))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IF(B687="","",IF(ISERROR(MATCH($J687,SorP!$B$1:$B$6226,0)),"",INDIRECT("'SorP'!$A$"&amp;MATCH($S687&amp;$J687,SorP!C:C,0))))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IF(B688="","",IF(ISERROR(MATCH($J688,SorP!$B$1:$B$6226,0)),"",INDIRECT("'SorP'!$A$"&amp;MATCH($S688&amp;$J688,SorP!C:C,0))))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IF(B689="","",IF(ISERROR(MATCH($J689,SorP!$B$1:$B$6226,0)),"",INDIRECT("'SorP'!$A$"&amp;MATCH($S689&amp;$J689,SorP!C:C,0))))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IF(B690="","",IF(ISERROR(MATCH($J690,SorP!$B$1:$B$6226,0)),"",INDIRECT("'SorP'!$A$"&amp;MATCH($S690&amp;$J690,SorP!C:C,0))))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IF(B691="","",IF(ISERROR(MATCH($J691,SorP!$B$1:$B$6226,0)),"",INDIRECT("'SorP'!$A$"&amp;MATCH($S691&amp;$J691,SorP!C:C,0))))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IF(B692="","",IF(ISERROR(MATCH($J692,SorP!$B$1:$B$6226,0)),"",INDIRECT("'SorP'!$A$"&amp;MATCH($S692&amp;$J692,SorP!C:C,0))))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IF(B693="","",IF(ISERROR(MATCH($J693,SorP!$B$1:$B$6226,0)),"",INDIRECT("'SorP'!$A$"&amp;MATCH($S693&amp;$J693,SorP!C:C,0))))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IF(B694="","",IF(ISERROR(MATCH($J694,SorP!$B$1:$B$6226,0)),"",INDIRECT("'SorP'!$A$"&amp;MATCH($S694&amp;$J694,SorP!C:C,0))))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IF(B695="","",IF(ISERROR(MATCH($J695,SorP!$B$1:$B$6226,0)),"",INDIRECT("'SorP'!$A$"&amp;MATCH($S695&amp;$J695,SorP!C:C,0))))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IF(B696="","",IF(ISERROR(MATCH($J696,SorP!$B$1:$B$6226,0)),"",INDIRECT("'SorP'!$A$"&amp;MATCH($S696&amp;$J696,SorP!C:C,0))))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IF(B697="","",IF(ISERROR(MATCH($J697,SorP!$B$1:$B$6226,0)),"",INDIRECT("'SorP'!$A$"&amp;MATCH($S697&amp;$J697,SorP!C:C,0))))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IF(B698="","",IF(ISERROR(MATCH($J698,SorP!$B$1:$B$6226,0)),"",INDIRECT("'SorP'!$A$"&amp;MATCH($S698&amp;$J698,SorP!C:C,0))))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IF(B699="","",IF(ISERROR(MATCH($J699,SorP!$B$1:$B$6226,0)),"",INDIRECT("'SorP'!$A$"&amp;MATCH($S699&amp;$J699,SorP!C:C,0))))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IF(B700="","",IF(ISERROR(MATCH($J700,SorP!$B$1:$B$6226,0)),"",INDIRECT("'SorP'!$A$"&amp;MATCH($S700&amp;$J700,SorP!C:C,0))))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IF(B701="","",IF(ISERROR(MATCH($J701,SorP!$B$1:$B$6226,0)),"",INDIRECT("'SorP'!$A$"&amp;MATCH($S701&amp;$J701,SorP!C:C,0))))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IF(B702="","",IF(ISERROR(MATCH($J702,SorP!$B$1:$B$6226,0)),"",INDIRECT("'SorP'!$A$"&amp;MATCH($S702&amp;$J702,SorP!C:C,0))))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IF(B703="","",IF(ISERROR(MATCH($J703,SorP!$B$1:$B$6226,0)),"",INDIRECT("'SorP'!$A$"&amp;MATCH($S703&amp;$J703,SorP!C:C,0))))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IF(B704="","",IF(ISERROR(MATCH($J704,SorP!$B$1:$B$6226,0)),"",INDIRECT("'SorP'!$A$"&amp;MATCH($S704&amp;$J704,SorP!C:C,0))))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IF(B705="","",IF(ISERROR(MATCH($J705,SorP!$B$1:$B$6226,0)),"",INDIRECT("'SorP'!$A$"&amp;MATCH($S705&amp;$J705,SorP!C:C,0))))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IF(B706="","",IF(ISERROR(MATCH($J706,SorP!$B$1:$B$6226,0)),"",INDIRECT("'SorP'!$A$"&amp;MATCH($S706&amp;$J706,SorP!C:C,0))))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IF(B707="","",IF(ISERROR(MATCH($J707,SorP!$B$1:$B$6226,0)),"",INDIRECT("'SorP'!$A$"&amp;MATCH($S707&amp;$J707,SorP!C:C,0))))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IF(B708="","",IF(ISERROR(MATCH($J708,SorP!$B$1:$B$6226,0)),"",INDIRECT("'SorP'!$A$"&amp;MATCH($S708&amp;$J708,SorP!C:C,0))))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IF(B709="","",IF(ISERROR(MATCH($J709,SorP!$B$1:$B$6226,0)),"",INDIRECT("'SorP'!$A$"&amp;MATCH($S709&amp;$J709,SorP!C:C,0))))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IF(B710="","",IF(ISERROR(MATCH($J710,SorP!$B$1:$B$6226,0)),"",INDIRECT("'SorP'!$A$"&amp;MATCH($S710&amp;$J710,SorP!C:C,0))))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IF(B711="","",IF(ISERROR(MATCH($J711,SorP!$B$1:$B$6226,0)),"",INDIRECT("'SorP'!$A$"&amp;MATCH($S711&amp;$J711,SorP!C:C,0))))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IF(B712="","",IF(ISERROR(MATCH($J712,SorP!$B$1:$B$6226,0)),"",INDIRECT("'SorP'!$A$"&amp;MATCH($S712&amp;$J712,SorP!C:C,0))))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IF(B713="","",IF(ISERROR(MATCH($J713,SorP!$B$1:$B$6226,0)),"",INDIRECT("'SorP'!$A$"&amp;MATCH($S713&amp;$J713,SorP!C:C,0))))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IF(B714="","",IF(ISERROR(MATCH($J714,SorP!$B$1:$B$6226,0)),"",INDIRECT("'SorP'!$A$"&amp;MATCH($S714&amp;$J714,SorP!C:C,0))))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IF(B715="","",IF(ISERROR(MATCH($J715,SorP!$B$1:$B$6226,0)),"",INDIRECT("'SorP'!$A$"&amp;MATCH($S715&amp;$J715,SorP!C:C,0))))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IF(B716="","",IF(ISERROR(MATCH($J716,SorP!$B$1:$B$6226,0)),"",INDIRECT("'SorP'!$A$"&amp;MATCH($S716&amp;$J716,SorP!C:C,0))))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IF(B717="","",IF(ISERROR(MATCH($J717,SorP!$B$1:$B$6226,0)),"",INDIRECT("'SorP'!$A$"&amp;MATCH($S717&amp;$J717,SorP!C:C,0))))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IF(B718="","",IF(ISERROR(MATCH($J718,SorP!$B$1:$B$6226,0)),"",INDIRECT("'SorP'!$A$"&amp;MATCH($S718&amp;$J718,SorP!C:C,0))))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IF(B719="","",IF(ISERROR(MATCH($J719,SorP!$B$1:$B$6226,0)),"",INDIRECT("'SorP'!$A$"&amp;MATCH($S719&amp;$J719,SorP!C:C,0))))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IF(B720="","",IF(ISERROR(MATCH($J720,SorP!$B$1:$B$6226,0)),"",INDIRECT("'SorP'!$A$"&amp;MATCH($S720&amp;$J720,SorP!C:C,0))))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IF(B721="","",IF(ISERROR(MATCH($J721,SorP!$B$1:$B$6226,0)),"",INDIRECT("'SorP'!$A$"&amp;MATCH($S721&amp;$J721,SorP!C:C,0))))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IF(B722="","",IF(ISERROR(MATCH($J722,SorP!$B$1:$B$6226,0)),"",INDIRECT("'SorP'!$A$"&amp;MATCH($S722&amp;$J722,SorP!C:C,0))))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IF(B723="","",IF(ISERROR(MATCH($J723,SorP!$B$1:$B$6226,0)),"",INDIRECT("'SorP'!$A$"&amp;MATCH($S723&amp;$J723,SorP!C:C,0))))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IF(B724="","",IF(ISERROR(MATCH($J724,SorP!$B$1:$B$6226,0)),"",INDIRECT("'SorP'!$A$"&amp;MATCH($S724&amp;$J724,SorP!C:C,0))))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IF(B725="","",IF(ISERROR(MATCH($J725,SorP!$B$1:$B$6226,0)),"",INDIRECT("'SorP'!$A$"&amp;MATCH($S725&amp;$J725,SorP!C:C,0))))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IF(B726="","",IF(ISERROR(MATCH($J726,SorP!$B$1:$B$6226,0)),"",INDIRECT("'SorP'!$A$"&amp;MATCH($S726&amp;$J726,SorP!C:C,0))))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IF(B727="","",IF(ISERROR(MATCH($J727,SorP!$B$1:$B$6226,0)),"",INDIRECT("'SorP'!$A$"&amp;MATCH($S727&amp;$J727,SorP!C:C,0))))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IF(B728="","",IF(ISERROR(MATCH($J728,SorP!$B$1:$B$6226,0)),"",INDIRECT("'SorP'!$A$"&amp;MATCH($S728&amp;$J728,SorP!C:C,0))))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IF(B729="","",IF(ISERROR(MATCH($J729,SorP!$B$1:$B$6226,0)),"",INDIRECT("'SorP'!$A$"&amp;MATCH($S729&amp;$J729,SorP!C:C,0))))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IF(B730="","",IF(ISERROR(MATCH($J730,SorP!$B$1:$B$6226,0)),"",INDIRECT("'SorP'!$A$"&amp;MATCH($S730&amp;$J730,SorP!C:C,0))))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IF(B731="","",IF(ISERROR(MATCH($J731,SorP!$B$1:$B$6226,0)),"",INDIRECT("'SorP'!$A$"&amp;MATCH($S731&amp;$J731,SorP!C:C,0))))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IF(B732="","",IF(ISERROR(MATCH($J732,SorP!$B$1:$B$6226,0)),"",INDIRECT("'SorP'!$A$"&amp;MATCH($S732&amp;$J732,SorP!C:C,0))))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IF(B733="","",IF(ISERROR(MATCH($J733,SorP!$B$1:$B$6226,0)),"",INDIRECT("'SorP'!$A$"&amp;MATCH($S733&amp;$J733,SorP!C:C,0))))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IF(B734="","",IF(ISERROR(MATCH($J734,SorP!$B$1:$B$6226,0)),"",INDIRECT("'SorP'!$A$"&amp;MATCH($S734&amp;$J734,SorP!C:C,0))))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IF(B735="","",IF(ISERROR(MATCH($J735,SorP!$B$1:$B$6226,0)),"",INDIRECT("'SorP'!$A$"&amp;MATCH($S735&amp;$J735,SorP!C:C,0))))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IF(B736="","",IF(ISERROR(MATCH($J736,SorP!$B$1:$B$6226,0)),"",INDIRECT("'SorP'!$A$"&amp;MATCH($S736&amp;$J736,SorP!C:C,0))))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IF(B737="","",IF(ISERROR(MATCH($J737,SorP!$B$1:$B$6226,0)),"",INDIRECT("'SorP'!$A$"&amp;MATCH($S737&amp;$J737,SorP!C:C,0))))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IF(B738="","",IF(ISERROR(MATCH($J738,SorP!$B$1:$B$6226,0)),"",INDIRECT("'SorP'!$A$"&amp;MATCH($S738&amp;$J738,SorP!C:C,0))))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IF(B739="","",IF(ISERROR(MATCH($J739,SorP!$B$1:$B$6226,0)),"",INDIRECT("'SorP'!$A$"&amp;MATCH($S739&amp;$J739,SorP!C:C,0))))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IF(B740="","",IF(ISERROR(MATCH($J740,SorP!$B$1:$B$6226,0)),"",INDIRECT("'SorP'!$A$"&amp;MATCH($S740&amp;$J740,SorP!C:C,0))))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IF(B741="","",IF(ISERROR(MATCH($J741,SorP!$B$1:$B$6226,0)),"",INDIRECT("'SorP'!$A$"&amp;MATCH($S741&amp;$J741,SorP!C:C,0))))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IF(B742="","",IF(ISERROR(MATCH($J742,SorP!$B$1:$B$6226,0)),"",INDIRECT("'SorP'!$A$"&amp;MATCH($S742&amp;$J742,SorP!C:C,0))))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IF(B743="","",IF(ISERROR(MATCH($J743,SorP!$B$1:$B$6226,0)),"",INDIRECT("'SorP'!$A$"&amp;MATCH($S743&amp;$J743,SorP!C:C,0))))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IF(B744="","",IF(ISERROR(MATCH($J744,SorP!$B$1:$B$6226,0)),"",INDIRECT("'SorP'!$A$"&amp;MATCH($S744&amp;$J744,SorP!C:C,0))))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IF(B745="","",IF(ISERROR(MATCH($J745,SorP!$B$1:$B$6226,0)),"",INDIRECT("'SorP'!$A$"&amp;MATCH($S745&amp;$J745,SorP!C:C,0))))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IF(B746="","",IF(ISERROR(MATCH($J746,SorP!$B$1:$B$6226,0)),"",INDIRECT("'SorP'!$A$"&amp;MATCH($S746&amp;$J746,SorP!C:C,0))))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IF(B747="","",IF(ISERROR(MATCH($J747,SorP!$B$1:$B$6226,0)),"",INDIRECT("'SorP'!$A$"&amp;MATCH($S747&amp;$J747,SorP!C:C,0))))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IF(B748="","",IF(ISERROR(MATCH($J748,SorP!$B$1:$B$6226,0)),"",INDIRECT("'SorP'!$A$"&amp;MATCH($S748&amp;$J748,SorP!C:C,0))))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IF(B749="","",IF(ISERROR(MATCH($J749,SorP!$B$1:$B$6226,0)),"",INDIRECT("'SorP'!$A$"&amp;MATCH($S749&amp;$J749,SorP!C:C,0))))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IF(B750="","",IF(ISERROR(MATCH($J750,SorP!$B$1:$B$6226,0)),"",INDIRECT("'SorP'!$A$"&amp;MATCH($S750&amp;$J750,SorP!C:C,0))))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IF(B751="","",IF(ISERROR(MATCH($J751,SorP!$B$1:$B$6226,0)),"",INDIRECT("'SorP'!$A$"&amp;MATCH($S751&amp;$J751,SorP!C:C,0))))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IF(B752="","",IF(ISERROR(MATCH($J752,SorP!$B$1:$B$6226,0)),"",INDIRECT("'SorP'!$A$"&amp;MATCH($S752&amp;$J752,SorP!C:C,0))))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IF(B753="","",IF(ISERROR(MATCH($J753,SorP!$B$1:$B$6226,0)),"",INDIRECT("'SorP'!$A$"&amp;MATCH($S753&amp;$J753,SorP!C:C,0))))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IF(B754="","",IF(ISERROR(MATCH($J754,SorP!$B$1:$B$6226,0)),"",INDIRECT("'SorP'!$A$"&amp;MATCH($S754&amp;$J754,SorP!C:C,0))))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IF(B755="","",IF(ISERROR(MATCH($J755,SorP!$B$1:$B$6226,0)),"",INDIRECT("'SorP'!$A$"&amp;MATCH($S755&amp;$J755,SorP!C:C,0))))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IF(B756="","",IF(ISERROR(MATCH($J756,SorP!$B$1:$B$6226,0)),"",INDIRECT("'SorP'!$A$"&amp;MATCH($S756&amp;$J756,SorP!C:C,0))))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IF(B757="","",IF(ISERROR(MATCH($J757,SorP!$B$1:$B$6226,0)),"",INDIRECT("'SorP'!$A$"&amp;MATCH($S757&amp;$J757,SorP!C:C,0))))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IF(B758="","",IF(ISERROR(MATCH($J758,SorP!$B$1:$B$6226,0)),"",INDIRECT("'SorP'!$A$"&amp;MATCH($S758&amp;$J758,SorP!C:C,0))))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IF(B759="","",IF(ISERROR(MATCH($J759,SorP!$B$1:$B$6226,0)),"",INDIRECT("'SorP'!$A$"&amp;MATCH($S759&amp;$J759,SorP!C:C,0))))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IF(B760="","",IF(ISERROR(MATCH($J760,SorP!$B$1:$B$6226,0)),"",INDIRECT("'SorP'!$A$"&amp;MATCH($S760&amp;$J760,SorP!C:C,0))))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IF(B761="","",IF(ISERROR(MATCH($J761,SorP!$B$1:$B$6226,0)),"",INDIRECT("'SorP'!$A$"&amp;MATCH($S761&amp;$J761,SorP!C:C,0))))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IF(B762="","",IF(ISERROR(MATCH($J762,SorP!$B$1:$B$6226,0)),"",INDIRECT("'SorP'!$A$"&amp;MATCH($S762&amp;$J762,SorP!C:C,0))))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IF(B763="","",IF(ISERROR(MATCH($J763,SorP!$B$1:$B$6226,0)),"",INDIRECT("'SorP'!$A$"&amp;MATCH($S763&amp;$J763,SorP!C:C,0))))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IF(B764="","",IF(ISERROR(MATCH($J764,SorP!$B$1:$B$6226,0)),"",INDIRECT("'SorP'!$A$"&amp;MATCH($S764&amp;$J764,SorP!C:C,0))))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IF(B765="","",IF(ISERROR(MATCH($J765,SorP!$B$1:$B$6226,0)),"",INDIRECT("'SorP'!$A$"&amp;MATCH($S765&amp;$J765,SorP!C:C,0))))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IF(B766="","",IF(ISERROR(MATCH($J766,SorP!$B$1:$B$6226,0)),"",INDIRECT("'SorP'!$A$"&amp;MATCH($S766&amp;$J766,SorP!C:C,0))))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IF(B767="","",IF(ISERROR(MATCH($J767,SorP!$B$1:$B$6226,0)),"",INDIRECT("'SorP'!$A$"&amp;MATCH($S767&amp;$J767,SorP!C:C,0))))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IF(B768="","",IF(ISERROR(MATCH($J768,SorP!$B$1:$B$6226,0)),"",INDIRECT("'SorP'!$A$"&amp;MATCH($S768&amp;$J768,SorP!C:C,0))))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IF(B769="","",IF(ISERROR(MATCH($J769,SorP!$B$1:$B$6226,0)),"",INDIRECT("'SorP'!$A$"&amp;MATCH($S769&amp;$J769,SorP!C:C,0))))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IF(B770="","",IF(ISERROR(MATCH($J770,SorP!$B$1:$B$6226,0)),"",INDIRECT("'SorP'!$A$"&amp;MATCH($S770&amp;$J770,SorP!C:C,0))))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IF(B771="","",IF(ISERROR(MATCH($J771,SorP!$B$1:$B$6226,0)),"",INDIRECT("'SorP'!$A$"&amp;MATCH($S771&amp;$J771,SorP!C:C,0))))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IF(B772="","",IF(ISERROR(MATCH($J772,SorP!$B$1:$B$6226,0)),"",INDIRECT("'SorP'!$A$"&amp;MATCH($S772&amp;$J772,SorP!C:C,0))))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IF(B773="","",IF(ISERROR(MATCH($J773,SorP!$B$1:$B$6226,0)),"",INDIRECT("'SorP'!$A$"&amp;MATCH($S773&amp;$J773,SorP!C:C,0))))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IF(B774="","",IF(ISERROR(MATCH($J774,SorP!$B$1:$B$6226,0)),"",INDIRECT("'SorP'!$A$"&amp;MATCH($S774&amp;$J774,SorP!C:C,0))))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IF(B775="","",IF(ISERROR(MATCH($J775,SorP!$B$1:$B$6226,0)),"",INDIRECT("'SorP'!$A$"&amp;MATCH($S775&amp;$J775,SorP!C:C,0))))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IF(B776="","",IF(ISERROR(MATCH($J776,SorP!$B$1:$B$6226,0)),"",INDIRECT("'SorP'!$A$"&amp;MATCH($S776&amp;$J776,SorP!C:C,0))))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IF(B777="","",IF(ISERROR(MATCH($J777,SorP!$B$1:$B$6226,0)),"",INDIRECT("'SorP'!$A$"&amp;MATCH($S777&amp;$J777,SorP!C:C,0))))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IF(B778="","",IF(ISERROR(MATCH($J778,SorP!$B$1:$B$6226,0)),"",INDIRECT("'SorP'!$A$"&amp;MATCH($S778&amp;$J778,SorP!C:C,0))))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IF(B779="","",IF(ISERROR(MATCH($J779,SorP!$B$1:$B$6226,0)),"",INDIRECT("'SorP'!$A$"&amp;MATCH($S779&amp;$J779,SorP!C:C,0))))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IF(B780="","",IF(ISERROR(MATCH($J780,SorP!$B$1:$B$6226,0)),"",INDIRECT("'SorP'!$A$"&amp;MATCH($S780&amp;$J780,SorP!C:C,0))))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IF(B781="","",IF(ISERROR(MATCH($J781,SorP!$B$1:$B$6226,0)),"",INDIRECT("'SorP'!$A$"&amp;MATCH($S781&amp;$J781,SorP!C:C,0))))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IF(B782="","",IF(ISERROR(MATCH($J782,SorP!$B$1:$B$6226,0)),"",INDIRECT("'SorP'!$A$"&amp;MATCH($S782&amp;$J782,SorP!C:C,0))))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IF(B783="","",IF(ISERROR(MATCH($J783,SorP!$B$1:$B$6226,0)),"",INDIRECT("'SorP'!$A$"&amp;MATCH($S783&amp;$J783,SorP!C:C,0))))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IF(B784="","",IF(ISERROR(MATCH($J784,SorP!$B$1:$B$6226,0)),"",INDIRECT("'SorP'!$A$"&amp;MATCH($S784&amp;$J784,SorP!C:C,0))))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IF(B785="","",IF(ISERROR(MATCH($J785,SorP!$B$1:$B$6226,0)),"",INDIRECT("'SorP'!$A$"&amp;MATCH($S785&amp;$J785,SorP!C:C,0))))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IF(B786="","",IF(ISERROR(MATCH($J786,SorP!$B$1:$B$6226,0)),"",INDIRECT("'SorP'!$A$"&amp;MATCH($S786&amp;$J786,SorP!C:C,0))))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IF(B787="","",IF(ISERROR(MATCH($J787,SorP!$B$1:$B$6226,0)),"",INDIRECT("'SorP'!$A$"&amp;MATCH($S787&amp;$J787,SorP!C:C,0))))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IF(B788="","",IF(ISERROR(MATCH($J788,SorP!$B$1:$B$6226,0)),"",INDIRECT("'SorP'!$A$"&amp;MATCH($S788&amp;$J788,SorP!C:C,0))))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IF(B789="","",IF(ISERROR(MATCH($J789,SorP!$B$1:$B$6226,0)),"",INDIRECT("'SorP'!$A$"&amp;MATCH($S789&amp;$J789,SorP!C:C,0))))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IF(B790="","",IF(ISERROR(MATCH($J790,SorP!$B$1:$B$6226,0)),"",INDIRECT("'SorP'!$A$"&amp;MATCH($S790&amp;$J790,SorP!C:C,0))))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IF(B791="","",IF(ISERROR(MATCH($J791,SorP!$B$1:$B$6226,0)),"",INDIRECT("'SorP'!$A$"&amp;MATCH($S791&amp;$J791,SorP!C:C,0))))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IF(B792="","",IF(ISERROR(MATCH($J792,SorP!$B$1:$B$6226,0)),"",INDIRECT("'SorP'!$A$"&amp;MATCH($S792&amp;$J792,SorP!C:C,0))))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IF(B793="","",IF(ISERROR(MATCH($J793,SorP!$B$1:$B$6226,0)),"",INDIRECT("'SorP'!$A$"&amp;MATCH($S793&amp;$J793,SorP!C:C,0))))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IF(B794="","",IF(ISERROR(MATCH($J794,SorP!$B$1:$B$6226,0)),"",INDIRECT("'SorP'!$A$"&amp;MATCH($S794&amp;$J794,SorP!C:C,0))))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IF(B795="","",IF(ISERROR(MATCH($J795,SorP!$B$1:$B$6226,0)),"",INDIRECT("'SorP'!$A$"&amp;MATCH($S795&amp;$J795,SorP!C:C,0))))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IF(B796="","",IF(ISERROR(MATCH($J796,SorP!$B$1:$B$6226,0)),"",INDIRECT("'SorP'!$A$"&amp;MATCH($S796&amp;$J796,SorP!C:C,0))))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IF(B797="","",IF(ISERROR(MATCH($J797,SorP!$B$1:$B$6226,0)),"",INDIRECT("'SorP'!$A$"&amp;MATCH($S797&amp;$J797,SorP!C:C,0))))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IF(B798="","",IF(ISERROR(MATCH($J798,SorP!$B$1:$B$6226,0)),"",INDIRECT("'SorP'!$A$"&amp;MATCH($S798&amp;$J798,SorP!C:C,0))))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IF(B799="","",IF(ISERROR(MATCH($J799,SorP!$B$1:$B$6226,0)),"",INDIRECT("'SorP'!$A$"&amp;MATCH($S799&amp;$J799,SorP!C:C,0))))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IF(B800="","",IF(ISERROR(MATCH($J800,SorP!$B$1:$B$6226,0)),"",INDIRECT("'SorP'!$A$"&amp;MATCH($S800&amp;$J800,SorP!C:C,0))))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IF(B801="","",IF(ISERROR(MATCH($J801,SorP!$B$1:$B$6226,0)),"",INDIRECT("'SorP'!$A$"&amp;MATCH($S801&amp;$J801,SorP!C:C,0))))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IF(B802="","",IF(ISERROR(MATCH($J802,SorP!$B$1:$B$6226,0)),"",INDIRECT("'SorP'!$A$"&amp;MATCH($S802&amp;$J802,SorP!C:C,0))))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IF(B803="","",IF(ISERROR(MATCH($J803,SorP!$B$1:$B$6226,0)),"",INDIRECT("'SorP'!$A$"&amp;MATCH($S803&amp;$J803,SorP!C:C,0))))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IF(B804="","",IF(ISERROR(MATCH($J804,SorP!$B$1:$B$6226,0)),"",INDIRECT("'SorP'!$A$"&amp;MATCH($S804&amp;$J804,SorP!C:C,0))))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IF(B805="","",IF(ISERROR(MATCH($J805,SorP!$B$1:$B$6226,0)),"",INDIRECT("'SorP'!$A$"&amp;MATCH($S805&amp;$J805,SorP!C:C,0))))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IF(B806="","",IF(ISERROR(MATCH($J806,SorP!$B$1:$B$6226,0)),"",INDIRECT("'SorP'!$A$"&amp;MATCH($S806&amp;$J806,SorP!C:C,0))))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IF(B807="","",IF(ISERROR(MATCH($J807,SorP!$B$1:$B$6226,0)),"",INDIRECT("'SorP'!$A$"&amp;MATCH($S807&amp;$J807,SorP!C:C,0))))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IF(B808="","",IF(ISERROR(MATCH($J808,SorP!$B$1:$B$6226,0)),"",INDIRECT("'SorP'!$A$"&amp;MATCH($S808&amp;$J808,SorP!C:C,0))))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IF(B809="","",IF(ISERROR(MATCH($J809,SorP!$B$1:$B$6226,0)),"",INDIRECT("'SorP'!$A$"&amp;MATCH($S809&amp;$J809,SorP!C:C,0))))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IF(B810="","",IF(ISERROR(MATCH($J810,SorP!$B$1:$B$6226,0)),"",INDIRECT("'SorP'!$A$"&amp;MATCH($S810&amp;$J810,SorP!C:C,0))))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IF(B811="","",IF(ISERROR(MATCH($J811,SorP!$B$1:$B$6226,0)),"",INDIRECT("'SorP'!$A$"&amp;MATCH($S811&amp;$J811,SorP!C:C,0))))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IF(B812="","",IF(ISERROR(MATCH($J812,SorP!$B$1:$B$6226,0)),"",INDIRECT("'SorP'!$A$"&amp;MATCH($S812&amp;$J812,SorP!C:C,0))))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IF(B813="","",IF(ISERROR(MATCH($J813,SorP!$B$1:$B$6226,0)),"",INDIRECT("'SorP'!$A$"&amp;MATCH($S813&amp;$J813,SorP!C:C,0))))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IF(B814="","",IF(ISERROR(MATCH($J814,SorP!$B$1:$B$6226,0)),"",INDIRECT("'SorP'!$A$"&amp;MATCH($S814&amp;$J814,SorP!C:C,0))))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IF(B815="","",IF(ISERROR(MATCH($J815,SorP!$B$1:$B$6226,0)),"",INDIRECT("'SorP'!$A$"&amp;MATCH($S815&amp;$J815,SorP!C:C,0))))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IF(B816="","",IF(ISERROR(MATCH($J816,SorP!$B$1:$B$6226,0)),"",INDIRECT("'SorP'!$A$"&amp;MATCH($S816&amp;$J816,SorP!C:C,0))))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IF(B817="","",IF(ISERROR(MATCH($J817,SorP!$B$1:$B$6226,0)),"",INDIRECT("'SorP'!$A$"&amp;MATCH($S817&amp;$J817,SorP!C:C,0))))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IF(B818="","",IF(ISERROR(MATCH($J818,SorP!$B$1:$B$6226,0)),"",INDIRECT("'SorP'!$A$"&amp;MATCH($S818&amp;$J818,SorP!C:C,0))))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IF(B819="","",IF(ISERROR(MATCH($J819,SorP!$B$1:$B$6226,0)),"",INDIRECT("'SorP'!$A$"&amp;MATCH($S819&amp;$J819,SorP!C:C,0))))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IF(B820="","",IF(ISERROR(MATCH($J820,SorP!$B$1:$B$6226,0)),"",INDIRECT("'SorP'!$A$"&amp;MATCH($S820&amp;$J820,SorP!C:C,0))))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IF(B821="","",IF(ISERROR(MATCH($J821,SorP!$B$1:$B$6226,0)),"",INDIRECT("'SorP'!$A$"&amp;MATCH($S821&amp;$J821,SorP!C:C,0))))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IF(B822="","",IF(ISERROR(MATCH($J822,SorP!$B$1:$B$6226,0)),"",INDIRECT("'SorP'!$A$"&amp;MATCH($S822&amp;$J822,SorP!C:C,0))))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IF(B823="","",IF(ISERROR(MATCH($J823,SorP!$B$1:$B$6226,0)),"",INDIRECT("'SorP'!$A$"&amp;MATCH($S823&amp;$J823,SorP!C:C,0))))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IF(B824="","",IF(ISERROR(MATCH($J824,SorP!$B$1:$B$6226,0)),"",INDIRECT("'SorP'!$A$"&amp;MATCH($S824&amp;$J824,SorP!C:C,0))))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IF(B825="","",IF(ISERROR(MATCH($J825,SorP!$B$1:$B$6226,0)),"",INDIRECT("'SorP'!$A$"&amp;MATCH($S825&amp;$J825,SorP!C:C,0))))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IF(B826="","",IF(ISERROR(MATCH($J826,SorP!$B$1:$B$6226,0)),"",INDIRECT("'SorP'!$A$"&amp;MATCH($S826&amp;$J826,SorP!C:C,0))))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IF(B827="","",IF(ISERROR(MATCH($J827,SorP!$B$1:$B$6226,0)),"",INDIRECT("'SorP'!$A$"&amp;MATCH($S827&amp;$J827,SorP!C:C,0))))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IF(B828="","",IF(ISERROR(MATCH($J828,SorP!$B$1:$B$6226,0)),"",INDIRECT("'SorP'!$A$"&amp;MATCH($S828&amp;$J828,SorP!C:C,0))))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IF(B829="","",IF(ISERROR(MATCH($J829,SorP!$B$1:$B$6226,0)),"",INDIRECT("'SorP'!$A$"&amp;MATCH($S829&amp;$J829,SorP!C:C,0))))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IF(B830="","",IF(ISERROR(MATCH($J830,SorP!$B$1:$B$6226,0)),"",INDIRECT("'SorP'!$A$"&amp;MATCH($S830&amp;$J830,SorP!C:C,0))))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IF(B831="","",IF(ISERROR(MATCH($J831,SorP!$B$1:$B$6226,0)),"",INDIRECT("'SorP'!$A$"&amp;MATCH($S831&amp;$J831,SorP!C:C,0))))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IF(B832="","",IF(ISERROR(MATCH($J832,SorP!$B$1:$B$6226,0)),"",INDIRECT("'SorP'!$A$"&amp;MATCH($S832&amp;$J832,SorP!C:C,0))))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IF(B833="","",IF(ISERROR(MATCH($J833,SorP!$B$1:$B$6226,0)),"",INDIRECT("'SorP'!$A$"&amp;MATCH($S833&amp;$J833,SorP!C:C,0))))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IF(B834="","",IF(ISERROR(MATCH($J834,SorP!$B$1:$B$6226,0)),"",INDIRECT("'SorP'!$A$"&amp;MATCH($S834&amp;$J834,SorP!C:C,0))))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IF(B835="","",IF(ISERROR(MATCH($J835,SorP!$B$1:$B$6226,0)),"",INDIRECT("'SorP'!$A$"&amp;MATCH($S835&amp;$J835,SorP!C:C,0))))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IF(B836="","",IF(ISERROR(MATCH($J836,SorP!$B$1:$B$6226,0)),"",INDIRECT("'SorP'!$A$"&amp;MATCH($S836&amp;$J836,SorP!C:C,0))))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IF(B837="","",IF(ISERROR(MATCH($J837,SorP!$B$1:$B$6226,0)),"",INDIRECT("'SorP'!$A$"&amp;MATCH($S837&amp;$J837,SorP!C:C,0))))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IF(B838="","",IF(ISERROR(MATCH($J838,SorP!$B$1:$B$6226,0)),"",INDIRECT("'SorP'!$A$"&amp;MATCH($S838&amp;$J838,SorP!C:C,0))))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IF(B839="","",IF(ISERROR(MATCH($J839,SorP!$B$1:$B$6226,0)),"",INDIRECT("'SorP'!$A$"&amp;MATCH($S839&amp;$J839,SorP!C:C,0))))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IF(B840="","",IF(ISERROR(MATCH($J840,SorP!$B$1:$B$6226,0)),"",INDIRECT("'SorP'!$A$"&amp;MATCH($S840&amp;$J840,SorP!C:C,0))))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IF(B841="","",IF(ISERROR(MATCH($J841,SorP!$B$1:$B$6226,0)),"",INDIRECT("'SorP'!$A$"&amp;MATCH($S841&amp;$J841,SorP!C:C,0))))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IF(B842="","",IF(ISERROR(MATCH($J842,SorP!$B$1:$B$6226,0)),"",INDIRECT("'SorP'!$A$"&amp;MATCH($S842&amp;$J842,SorP!C:C,0))))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IF(B843="","",IF(ISERROR(MATCH($J843,SorP!$B$1:$B$6226,0)),"",INDIRECT("'SorP'!$A$"&amp;MATCH($S843&amp;$J843,SorP!C:C,0))))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IF(B844="","",IF(ISERROR(MATCH($J844,SorP!$B$1:$B$6226,0)),"",INDIRECT("'SorP'!$A$"&amp;MATCH($S844&amp;$J844,SorP!C:C,0))))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IF(B845="","",IF(ISERROR(MATCH($J845,SorP!$B$1:$B$6226,0)),"",INDIRECT("'SorP'!$A$"&amp;MATCH($S845&amp;$J845,SorP!C:C,0))))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IF(B846="","",IF(ISERROR(MATCH($J846,SorP!$B$1:$B$6226,0)),"",INDIRECT("'SorP'!$A$"&amp;MATCH($S846&amp;$J846,SorP!C:C,0))))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IF(B847="","",IF(ISERROR(MATCH($J847,SorP!$B$1:$B$6226,0)),"",INDIRECT("'SorP'!$A$"&amp;MATCH($S847&amp;$J847,SorP!C:C,0))))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IF(B848="","",IF(ISERROR(MATCH($J848,SorP!$B$1:$B$6226,0)),"",INDIRECT("'SorP'!$A$"&amp;MATCH($S848&amp;$J848,SorP!C:C,0))))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IF(B849="","",IF(ISERROR(MATCH($J849,SorP!$B$1:$B$6226,0)),"",INDIRECT("'SorP'!$A$"&amp;MATCH($S849&amp;$J849,SorP!C:C,0))))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IF(B850="","",IF(ISERROR(MATCH($J850,SorP!$B$1:$B$6226,0)),"",INDIRECT("'SorP'!$A$"&amp;MATCH($S850&amp;$J850,SorP!C:C,0))))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IF(B851="","",IF(ISERROR(MATCH($J851,SorP!$B$1:$B$6226,0)),"",INDIRECT("'SorP'!$A$"&amp;MATCH($S851&amp;$J851,SorP!C:C,0))))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IF(B852="","",IF(ISERROR(MATCH($J852,SorP!$B$1:$B$6226,0)),"",INDIRECT("'SorP'!$A$"&amp;MATCH($S852&amp;$J852,SorP!C:C,0))))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IF(B853="","",IF(ISERROR(MATCH($J853,SorP!$B$1:$B$6226,0)),"",INDIRECT("'SorP'!$A$"&amp;MATCH($S853&amp;$J853,SorP!C:C,0))))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IF(B854="","",IF(ISERROR(MATCH($J854,SorP!$B$1:$B$6226,0)),"",INDIRECT("'SorP'!$A$"&amp;MATCH($S854&amp;$J854,SorP!C:C,0))))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IF(B855="","",IF(ISERROR(MATCH($J855,SorP!$B$1:$B$6226,0)),"",INDIRECT("'SorP'!$A$"&amp;MATCH($S855&amp;$J855,SorP!C:C,0))))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IF(B856="","",IF(ISERROR(MATCH($J856,SorP!$B$1:$B$6226,0)),"",INDIRECT("'SorP'!$A$"&amp;MATCH($S856&amp;$J856,SorP!C:C,0))))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IF(B857="","",IF(ISERROR(MATCH($J857,SorP!$B$1:$B$6226,0)),"",INDIRECT("'SorP'!$A$"&amp;MATCH($S857&amp;$J857,SorP!C:C,0))))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IF(B858="","",IF(ISERROR(MATCH($J858,SorP!$B$1:$B$6226,0)),"",INDIRECT("'SorP'!$A$"&amp;MATCH($S858&amp;$J858,SorP!C:C,0))))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IF(B859="","",IF(ISERROR(MATCH($J859,SorP!$B$1:$B$6226,0)),"",INDIRECT("'SorP'!$A$"&amp;MATCH($S859&amp;$J859,SorP!C:C,0))))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IF(B860="","",IF(ISERROR(MATCH($J860,SorP!$B$1:$B$6226,0)),"",INDIRECT("'SorP'!$A$"&amp;MATCH($S860&amp;$J860,SorP!C:C,0))))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IF(B861="","",IF(ISERROR(MATCH($J861,SorP!$B$1:$B$6226,0)),"",INDIRECT("'SorP'!$A$"&amp;MATCH($S861&amp;$J861,SorP!C:C,0))))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IF(B862="","",IF(ISERROR(MATCH($J862,SorP!$B$1:$B$6226,0)),"",INDIRECT("'SorP'!$A$"&amp;MATCH($S862&amp;$J862,SorP!C:C,0))))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IF(B863="","",IF(ISERROR(MATCH($J863,SorP!$B$1:$B$6226,0)),"",INDIRECT("'SorP'!$A$"&amp;MATCH($S863&amp;$J863,SorP!C:C,0))))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IF(B864="","",IF(ISERROR(MATCH($J864,SorP!$B$1:$B$6226,0)),"",INDIRECT("'SorP'!$A$"&amp;MATCH($S864&amp;$J864,SorP!C:C,0))))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IF(B865="","",IF(ISERROR(MATCH($J865,SorP!$B$1:$B$6226,0)),"",INDIRECT("'SorP'!$A$"&amp;MATCH($S865&amp;$J865,SorP!C:C,0))))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IF(B866="","",IF(ISERROR(MATCH($J866,SorP!$B$1:$B$6226,0)),"",INDIRECT("'SorP'!$A$"&amp;MATCH($S866&amp;$J866,SorP!C:C,0))))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IF(B867="","",IF(ISERROR(MATCH($J867,SorP!$B$1:$B$6226,0)),"",INDIRECT("'SorP'!$A$"&amp;MATCH($S867&amp;$J867,SorP!C:C,0))))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IF(B868="","",IF(ISERROR(MATCH($J868,SorP!$B$1:$B$6226,0)),"",INDIRECT("'SorP'!$A$"&amp;MATCH($S868&amp;$J868,SorP!C:C,0))))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IF(B869="","",IF(ISERROR(MATCH($J869,SorP!$B$1:$B$6226,0)),"",INDIRECT("'SorP'!$A$"&amp;MATCH($S869&amp;$J869,SorP!C:C,0))))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IF(B870="","",IF(ISERROR(MATCH($J870,SorP!$B$1:$B$6226,0)),"",INDIRECT("'SorP'!$A$"&amp;MATCH($S870&amp;$J870,SorP!C:C,0))))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IF(B871="","",IF(ISERROR(MATCH($J871,SorP!$B$1:$B$6226,0)),"",INDIRECT("'SorP'!$A$"&amp;MATCH($S871&amp;$J871,SorP!C:C,0))))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IF(B872="","",IF(ISERROR(MATCH($J872,SorP!$B$1:$B$6226,0)),"",INDIRECT("'SorP'!$A$"&amp;MATCH($S872&amp;$J872,SorP!C:C,0))))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IF(B873="","",IF(ISERROR(MATCH($J873,SorP!$B$1:$B$6226,0)),"",INDIRECT("'SorP'!$A$"&amp;MATCH($S873&amp;$J873,SorP!C:C,0))))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IF(B874="","",IF(ISERROR(MATCH($J874,SorP!$B$1:$B$6226,0)),"",INDIRECT("'SorP'!$A$"&amp;MATCH($S874&amp;$J874,SorP!C:C,0))))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IF(B875="","",IF(ISERROR(MATCH($J875,SorP!$B$1:$B$6226,0)),"",INDIRECT("'SorP'!$A$"&amp;MATCH($S875&amp;$J875,SorP!C:C,0))))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IF(B876="","",IF(ISERROR(MATCH($J876,SorP!$B$1:$B$6226,0)),"",INDIRECT("'SorP'!$A$"&amp;MATCH($S876&amp;$J876,SorP!C:C,0))))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IF(B877="","",IF(ISERROR(MATCH($J877,SorP!$B$1:$B$6226,0)),"",INDIRECT("'SorP'!$A$"&amp;MATCH($S877&amp;$J877,SorP!C:C,0))))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IF(B878="","",IF(ISERROR(MATCH($J878,SorP!$B$1:$B$6226,0)),"",INDIRECT("'SorP'!$A$"&amp;MATCH($S878&amp;$J878,SorP!C:C,0))))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IF(B879="","",IF(ISERROR(MATCH($J879,SorP!$B$1:$B$6226,0)),"",INDIRECT("'SorP'!$A$"&amp;MATCH($S879&amp;$J879,SorP!C:C,0))))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IF(B880="","",IF(ISERROR(MATCH($J880,SorP!$B$1:$B$6226,0)),"",INDIRECT("'SorP'!$A$"&amp;MATCH($S880&amp;$J880,SorP!C:C,0))))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IF(B881="","",IF(ISERROR(MATCH($J881,SorP!$B$1:$B$6226,0)),"",INDIRECT("'SorP'!$A$"&amp;MATCH($S881&amp;$J881,SorP!C:C,0))))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IF(B882="","",IF(ISERROR(MATCH($J882,SorP!$B$1:$B$6226,0)),"",INDIRECT("'SorP'!$A$"&amp;MATCH($S882&amp;$J882,SorP!C:C,0))))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IF(B883="","",IF(ISERROR(MATCH($J883,SorP!$B$1:$B$6226,0)),"",INDIRECT("'SorP'!$A$"&amp;MATCH($S883&amp;$J883,SorP!C:C,0))))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IF(B884="","",IF(ISERROR(MATCH($J884,SorP!$B$1:$B$6226,0)),"",INDIRECT("'SorP'!$A$"&amp;MATCH($S884&amp;$J884,SorP!C:C,0))))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IF(B885="","",IF(ISERROR(MATCH($J885,SorP!$B$1:$B$6226,0)),"",INDIRECT("'SorP'!$A$"&amp;MATCH($S885&amp;$J885,SorP!C:C,0))))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IF(B886="","",IF(ISERROR(MATCH($J886,SorP!$B$1:$B$6226,0)),"",INDIRECT("'SorP'!$A$"&amp;MATCH($S886&amp;$J886,SorP!C:C,0))))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IF(B887="","",IF(ISERROR(MATCH($J887,SorP!$B$1:$B$6226,0)),"",INDIRECT("'SorP'!$A$"&amp;MATCH($S887&amp;$J887,SorP!C:C,0))))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IF(B888="","",IF(ISERROR(MATCH($J888,SorP!$B$1:$B$6226,0)),"",INDIRECT("'SorP'!$A$"&amp;MATCH($S888&amp;$J888,SorP!C:C,0))))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IF(B889="","",IF(ISERROR(MATCH($J889,SorP!$B$1:$B$6226,0)),"",INDIRECT("'SorP'!$A$"&amp;MATCH($S889&amp;$J889,SorP!C:C,0))))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IF(B890="","",IF(ISERROR(MATCH($J890,SorP!$B$1:$B$6226,0)),"",INDIRECT("'SorP'!$A$"&amp;MATCH($S890&amp;$J890,SorP!C:C,0))))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IF(B891="","",IF(ISERROR(MATCH($J891,SorP!$B$1:$B$6226,0)),"",INDIRECT("'SorP'!$A$"&amp;MATCH($S891&amp;$J891,SorP!C:C,0))))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IF(B892="","",IF(ISERROR(MATCH($J892,SorP!$B$1:$B$6226,0)),"",INDIRECT("'SorP'!$A$"&amp;MATCH($S892&amp;$J892,SorP!C:C,0))))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IF(B893="","",IF(ISERROR(MATCH($J893,SorP!$B$1:$B$6226,0)),"",INDIRECT("'SorP'!$A$"&amp;MATCH($S893&amp;$J893,SorP!C:C,0))))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IF(B894="","",IF(ISERROR(MATCH($J894,SorP!$B$1:$B$6226,0)),"",INDIRECT("'SorP'!$A$"&amp;MATCH($S894&amp;$J894,SorP!C:C,0))))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IF(B895="","",IF(ISERROR(MATCH($J895,SorP!$B$1:$B$6226,0)),"",INDIRECT("'SorP'!$A$"&amp;MATCH($S895&amp;$J895,SorP!C:C,0))))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IF(B896="","",IF(ISERROR(MATCH($J896,SorP!$B$1:$B$6226,0)),"",INDIRECT("'SorP'!$A$"&amp;MATCH($S896&amp;$J896,SorP!C:C,0))))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IF(B897="","",IF(ISERROR(MATCH($J897,SorP!$B$1:$B$6226,0)),"",INDIRECT("'SorP'!$A$"&amp;MATCH($S897&amp;$J897,SorP!C:C,0))))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IF(B898="","",IF(ISERROR(MATCH($J898,SorP!$B$1:$B$6226,0)),"",INDIRECT("'SorP'!$A$"&amp;MATCH($S898&amp;$J898,SorP!C:C,0))))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IF(B899="","",IF(ISERROR(MATCH($J899,SorP!$B$1:$B$6226,0)),"",INDIRECT("'SorP'!$A$"&amp;MATCH($S899&amp;$J899,SorP!C:C,0))))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IF(B900="","",IF(ISERROR(MATCH($J900,SorP!$B$1:$B$6226,0)),"",INDIRECT("'SorP'!$A$"&amp;MATCH($S900&amp;$J900,SorP!C:C,0))))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IF(B901="","",IF(ISERROR(MATCH($J901,SorP!$B$1:$B$6226,0)),"",INDIRECT("'SorP'!$A$"&amp;MATCH($S901&amp;$J901,SorP!C:C,0))))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IF(B902="","",IF(ISERROR(MATCH($J902,SorP!$B$1:$B$6226,0)),"",INDIRECT("'SorP'!$A$"&amp;MATCH($S902&amp;$J902,SorP!C:C,0))))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IF(B903="","",IF(ISERROR(MATCH($J903,SorP!$B$1:$B$6226,0)),"",INDIRECT("'SorP'!$A$"&amp;MATCH($S903&amp;$J903,SorP!C:C,0))))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IF(B904="","",IF(ISERROR(MATCH($J904,SorP!$B$1:$B$6226,0)),"",INDIRECT("'SorP'!$A$"&amp;MATCH($S904&amp;$J904,SorP!C:C,0))))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IF(B905="","",IF(ISERROR(MATCH($J905,SorP!$B$1:$B$6226,0)),"",INDIRECT("'SorP'!$A$"&amp;MATCH($S905&amp;$J905,SorP!C:C,0))))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IF(B906="","",IF(ISERROR(MATCH($J906,SorP!$B$1:$B$6226,0)),"",INDIRECT("'SorP'!$A$"&amp;MATCH($S906&amp;$J906,SorP!C:C,0))))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IF(B907="","",IF(ISERROR(MATCH($J907,SorP!$B$1:$B$6226,0)),"",INDIRECT("'SorP'!$A$"&amp;MATCH($S907&amp;$J907,SorP!C:C,0))))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IF(B908="","",IF(ISERROR(MATCH($J908,SorP!$B$1:$B$6226,0)),"",INDIRECT("'SorP'!$A$"&amp;MATCH($S908&amp;$J908,SorP!C:C,0))))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IF(B909="","",IF(ISERROR(MATCH($J909,SorP!$B$1:$B$6226,0)),"",INDIRECT("'SorP'!$A$"&amp;MATCH($S909&amp;$J909,SorP!C:C,0))))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IF(B910="","",IF(ISERROR(MATCH($J910,SorP!$B$1:$B$6226,0)),"",INDIRECT("'SorP'!$A$"&amp;MATCH($S910&amp;$J910,SorP!C:C,0))))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IF(B911="","",IF(ISERROR(MATCH($J911,SorP!$B$1:$B$6226,0)),"",INDIRECT("'SorP'!$A$"&amp;MATCH($S911&amp;$J911,SorP!C:C,0))))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IF(B912="","",IF(ISERROR(MATCH($J912,SorP!$B$1:$B$6226,0)),"",INDIRECT("'SorP'!$A$"&amp;MATCH($S912&amp;$J912,SorP!C:C,0))))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IF(B913="","",IF(ISERROR(MATCH($J913,SorP!$B$1:$B$6226,0)),"",INDIRECT("'SorP'!$A$"&amp;MATCH($S913&amp;$J913,SorP!C:C,0))))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IF(B914="","",IF(ISERROR(MATCH($J914,SorP!$B$1:$B$6226,0)),"",INDIRECT("'SorP'!$A$"&amp;MATCH($S914&amp;$J914,SorP!C:C,0))))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IF(B915="","",IF(ISERROR(MATCH($J915,SorP!$B$1:$B$6226,0)),"",INDIRECT("'SorP'!$A$"&amp;MATCH($S915&amp;$J915,SorP!C:C,0))))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IF(B916="","",IF(ISERROR(MATCH($J916,SorP!$B$1:$B$6226,0)),"",INDIRECT("'SorP'!$A$"&amp;MATCH($S916&amp;$J916,SorP!C:C,0))))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IF(B917="","",IF(ISERROR(MATCH($J917,SorP!$B$1:$B$6226,0)),"",INDIRECT("'SorP'!$A$"&amp;MATCH($S917&amp;$J917,SorP!C:C,0))))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IF(B918="","",IF(ISERROR(MATCH($J918,SorP!$B$1:$B$6226,0)),"",INDIRECT("'SorP'!$A$"&amp;MATCH($S918&amp;$J918,SorP!C:C,0))))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IF(B919="","",IF(ISERROR(MATCH($J919,SorP!$B$1:$B$6226,0)),"",INDIRECT("'SorP'!$A$"&amp;MATCH($S919&amp;$J919,SorP!C:C,0))))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IF(B920="","",IF(ISERROR(MATCH($J920,SorP!$B$1:$B$6226,0)),"",INDIRECT("'SorP'!$A$"&amp;MATCH($S920&amp;$J920,SorP!C:C,0))))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IF(B921="","",IF(ISERROR(MATCH($J921,SorP!$B$1:$B$6226,0)),"",INDIRECT("'SorP'!$A$"&amp;MATCH($S921&amp;$J921,SorP!C:C,0))))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IF(B922="","",IF(ISERROR(MATCH($J922,SorP!$B$1:$B$6226,0)),"",INDIRECT("'SorP'!$A$"&amp;MATCH($S922&amp;$J922,SorP!C:C,0))))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IF(B923="","",IF(ISERROR(MATCH($J923,SorP!$B$1:$B$6226,0)),"",INDIRECT("'SorP'!$A$"&amp;MATCH($S923&amp;$J923,SorP!C:C,0))))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IF(B924="","",IF(ISERROR(MATCH($J924,SorP!$B$1:$B$6226,0)),"",INDIRECT("'SorP'!$A$"&amp;MATCH($S924&amp;$J924,SorP!C:C,0))))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IF(B925="","",IF(ISERROR(MATCH($J925,SorP!$B$1:$B$6226,0)),"",INDIRECT("'SorP'!$A$"&amp;MATCH($S925&amp;$J925,SorP!C:C,0))))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IF(B926="","",IF(ISERROR(MATCH($J926,SorP!$B$1:$B$6226,0)),"",INDIRECT("'SorP'!$A$"&amp;MATCH($S926&amp;$J926,SorP!C:C,0))))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IF(B927="","",IF(ISERROR(MATCH($J927,SorP!$B$1:$B$6226,0)),"",INDIRECT("'SorP'!$A$"&amp;MATCH($S927&amp;$J927,SorP!C:C,0))))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IF(B928="","",IF(ISERROR(MATCH($J928,SorP!$B$1:$B$6226,0)),"",INDIRECT("'SorP'!$A$"&amp;MATCH($S928&amp;$J928,SorP!C:C,0))))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IF(B929="","",IF(ISERROR(MATCH($J929,SorP!$B$1:$B$6226,0)),"",INDIRECT("'SorP'!$A$"&amp;MATCH($S929&amp;$J929,SorP!C:C,0))))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IF(B930="","",IF(ISERROR(MATCH($J930,SorP!$B$1:$B$6226,0)),"",INDIRECT("'SorP'!$A$"&amp;MATCH($S930&amp;$J930,SorP!C:C,0))))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IF(B931="","",IF(ISERROR(MATCH($J931,SorP!$B$1:$B$6226,0)),"",INDIRECT("'SorP'!$A$"&amp;MATCH($S931&amp;$J931,SorP!C:C,0))))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IF(B932="","",IF(ISERROR(MATCH($J932,SorP!$B$1:$B$6226,0)),"",INDIRECT("'SorP'!$A$"&amp;MATCH($S932&amp;$J932,SorP!C:C,0))))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IF(B933="","",IF(ISERROR(MATCH($J933,SorP!$B$1:$B$6226,0)),"",INDIRECT("'SorP'!$A$"&amp;MATCH($S933&amp;$J933,SorP!C:C,0))))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IF(B934="","",IF(ISERROR(MATCH($J934,SorP!$B$1:$B$6226,0)),"",INDIRECT("'SorP'!$A$"&amp;MATCH($S934&amp;$J934,SorP!C:C,0))))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IF(B935="","",IF(ISERROR(MATCH($J935,SorP!$B$1:$B$6226,0)),"",INDIRECT("'SorP'!$A$"&amp;MATCH($S935&amp;$J935,SorP!C:C,0))))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IF(B936="","",IF(ISERROR(MATCH($J936,SorP!$B$1:$B$6226,0)),"",INDIRECT("'SorP'!$A$"&amp;MATCH($S936&amp;$J936,SorP!C:C,0))))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IF(B937="","",IF(ISERROR(MATCH($J937,SorP!$B$1:$B$6226,0)),"",INDIRECT("'SorP'!$A$"&amp;MATCH($S937&amp;$J937,SorP!C:C,0))))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IF(B938="","",IF(ISERROR(MATCH($J938,SorP!$B$1:$B$6226,0)),"",INDIRECT("'SorP'!$A$"&amp;MATCH($S938&amp;$J938,SorP!C:C,0))))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IF(B939="","",IF(ISERROR(MATCH($J939,SorP!$B$1:$B$6226,0)),"",INDIRECT("'SorP'!$A$"&amp;MATCH($S939&amp;$J939,SorP!C:C,0))))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IF(B940="","",IF(ISERROR(MATCH($J940,SorP!$B$1:$B$6226,0)),"",INDIRECT("'SorP'!$A$"&amp;MATCH($S940&amp;$J940,SorP!C:C,0))))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IF(B941="","",IF(ISERROR(MATCH($J941,SorP!$B$1:$B$6226,0)),"",INDIRECT("'SorP'!$A$"&amp;MATCH($S941&amp;$J941,SorP!C:C,0))))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IF(B942="","",IF(ISERROR(MATCH($J942,SorP!$B$1:$B$6226,0)),"",INDIRECT("'SorP'!$A$"&amp;MATCH($S942&amp;$J942,SorP!C:C,0))))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IF(B943="","",IF(ISERROR(MATCH($J943,SorP!$B$1:$B$6226,0)),"",INDIRECT("'SorP'!$A$"&amp;MATCH($S943&amp;$J943,SorP!C:C,0))))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IF(B944="","",IF(ISERROR(MATCH($J944,SorP!$B$1:$B$6226,0)),"",INDIRECT("'SorP'!$A$"&amp;MATCH($S944&amp;$J944,SorP!C:C,0))))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IF(B945="","",IF(ISERROR(MATCH($J945,SorP!$B$1:$B$6226,0)),"",INDIRECT("'SorP'!$A$"&amp;MATCH($S945&amp;$J945,SorP!C:C,0))))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IF(B946="","",IF(ISERROR(MATCH($J946,SorP!$B$1:$B$6226,0)),"",INDIRECT("'SorP'!$A$"&amp;MATCH($S946&amp;$J946,SorP!C:C,0))))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IF(B947="","",IF(ISERROR(MATCH($J947,SorP!$B$1:$B$6226,0)),"",INDIRECT("'SorP'!$A$"&amp;MATCH($S947&amp;$J947,SorP!C:C,0))))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IF(B948="","",IF(ISERROR(MATCH($J948,SorP!$B$1:$B$6226,0)),"",INDIRECT("'SorP'!$A$"&amp;MATCH($S948&amp;$J948,SorP!C:C,0))))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IF(B949="","",IF(ISERROR(MATCH($J949,SorP!$B$1:$B$6226,0)),"",INDIRECT("'SorP'!$A$"&amp;MATCH($S949&amp;$J949,SorP!C:C,0))))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IF(B950="","",IF(ISERROR(MATCH($J950,SorP!$B$1:$B$6226,0)),"",INDIRECT("'SorP'!$A$"&amp;MATCH($S950&amp;$J950,SorP!C:C,0))))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IF(B951="","",IF(ISERROR(MATCH($J951,SorP!$B$1:$B$6226,0)),"",INDIRECT("'SorP'!$A$"&amp;MATCH($S951&amp;$J951,SorP!C:C,0))))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IF(B952="","",IF(ISERROR(MATCH($J952,SorP!$B$1:$B$6226,0)),"",INDIRECT("'SorP'!$A$"&amp;MATCH($S952&amp;$J952,SorP!C:C,0))))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IF(B953="","",IF(ISERROR(MATCH($J953,SorP!$B$1:$B$6226,0)),"",INDIRECT("'SorP'!$A$"&amp;MATCH($S953&amp;$J953,SorP!C:C,0))))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IF(B954="","",IF(ISERROR(MATCH($J954,SorP!$B$1:$B$6226,0)),"",INDIRECT("'SorP'!$A$"&amp;MATCH($S954&amp;$J954,SorP!C:C,0))))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IF(B955="","",IF(ISERROR(MATCH($J955,SorP!$B$1:$B$6226,0)),"",INDIRECT("'SorP'!$A$"&amp;MATCH($S955&amp;$J955,SorP!C:C,0))))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IF(B956="","",IF(ISERROR(MATCH($J956,SorP!$B$1:$B$6226,0)),"",INDIRECT("'SorP'!$A$"&amp;MATCH($S956&amp;$J956,SorP!C:C,0))))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IF(B957="","",IF(ISERROR(MATCH($J957,SorP!$B$1:$B$6226,0)),"",INDIRECT("'SorP'!$A$"&amp;MATCH($S957&amp;$J957,SorP!C:C,0))))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IF(B958="","",IF(ISERROR(MATCH($J958,SorP!$B$1:$B$6226,0)),"",INDIRECT("'SorP'!$A$"&amp;MATCH($S958&amp;$J958,SorP!C:C,0))))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IF(B959="","",IF(ISERROR(MATCH($J959,SorP!$B$1:$B$6226,0)),"",INDIRECT("'SorP'!$A$"&amp;MATCH($S959&amp;$J959,SorP!C:C,0))))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IF(B960="","",IF(ISERROR(MATCH($J960,SorP!$B$1:$B$6226,0)),"",INDIRECT("'SorP'!$A$"&amp;MATCH($S960&amp;$J960,SorP!C:C,0))))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IF(B961="","",IF(ISERROR(MATCH($J961,SorP!$B$1:$B$6226,0)),"",INDIRECT("'SorP'!$A$"&amp;MATCH($S961&amp;$J961,SorP!C:C,0))))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IF(B962="","",IF(ISERROR(MATCH($J962,SorP!$B$1:$B$6226,0)),"",INDIRECT("'SorP'!$A$"&amp;MATCH($S962&amp;$J962,SorP!C:C,0))))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IF(B963="","",IF(ISERROR(MATCH($J963,SorP!$B$1:$B$6226,0)),"",INDIRECT("'SorP'!$A$"&amp;MATCH($S963&amp;$J963,SorP!C:C,0))))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IF(B964="","",IF(ISERROR(MATCH($J964,SorP!$B$1:$B$6226,0)),"",INDIRECT("'SorP'!$A$"&amp;MATCH($S964&amp;$J964,SorP!C:C,0))))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IF(B965="","",IF(ISERROR(MATCH($J965,SorP!$B$1:$B$6226,0)),"",INDIRECT("'SorP'!$A$"&amp;MATCH($S965&amp;$J965,SorP!C:C,0))))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IF(B966="","",IF(ISERROR(MATCH($J966,SorP!$B$1:$B$6226,0)),"",INDIRECT("'SorP'!$A$"&amp;MATCH($S966&amp;$J966,SorP!C:C,0))))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IF(B967="","",IF(ISERROR(MATCH($J967,SorP!$B$1:$B$6226,0)),"",INDIRECT("'SorP'!$A$"&amp;MATCH($S967&amp;$J967,SorP!C:C,0))))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IF(B968="","",IF(ISERROR(MATCH($J968,SorP!$B$1:$B$6226,0)),"",INDIRECT("'SorP'!$A$"&amp;MATCH($S968&amp;$J968,SorP!C:C,0))))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IF(B969="","",IF(ISERROR(MATCH($J969,SorP!$B$1:$B$6226,0)),"",INDIRECT("'SorP'!$A$"&amp;MATCH($S969&amp;$J969,SorP!C:C,0))))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IF(B970="","",IF(ISERROR(MATCH($J970,SorP!$B$1:$B$6226,0)),"",INDIRECT("'SorP'!$A$"&amp;MATCH($S970&amp;$J970,SorP!C:C,0))))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IF(B971="","",IF(ISERROR(MATCH($J971,SorP!$B$1:$B$6226,0)),"",INDIRECT("'SorP'!$A$"&amp;MATCH($S971&amp;$J971,SorP!C:C,0))))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IF(B972="","",IF(ISERROR(MATCH($J972,SorP!$B$1:$B$6226,0)),"",INDIRECT("'SorP'!$A$"&amp;MATCH($S972&amp;$J972,SorP!C:C,0))))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IF(B973="","",IF(ISERROR(MATCH($J973,SorP!$B$1:$B$6226,0)),"",INDIRECT("'SorP'!$A$"&amp;MATCH($S973&amp;$J973,SorP!C:C,0))))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IF(B974="","",IF(ISERROR(MATCH($J974,SorP!$B$1:$B$6226,0)),"",INDIRECT("'SorP'!$A$"&amp;MATCH($S974&amp;$J974,SorP!C:C,0))))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IF(B975="","",IF(ISERROR(MATCH($J975,SorP!$B$1:$B$6226,0)),"",INDIRECT("'SorP'!$A$"&amp;MATCH($S975&amp;$J975,SorP!C:C,0))))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IF(B976="","",IF(ISERROR(MATCH($J976,SorP!$B$1:$B$6226,0)),"",INDIRECT("'SorP'!$A$"&amp;MATCH($S976&amp;$J976,SorP!C:C,0))))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IF(B977="","",IF(ISERROR(MATCH($J977,SorP!$B$1:$B$6226,0)),"",INDIRECT("'SorP'!$A$"&amp;MATCH($S977&amp;$J977,SorP!C:C,0))))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IF(B978="","",IF(ISERROR(MATCH($J978,SorP!$B$1:$B$6226,0)),"",INDIRECT("'SorP'!$A$"&amp;MATCH($S978&amp;$J978,SorP!C:C,0))))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IF(B979="","",IF(ISERROR(MATCH($J979,SorP!$B$1:$B$6226,0)),"",INDIRECT("'SorP'!$A$"&amp;MATCH($S979&amp;$J979,SorP!C:C,0))))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IF(B980="","",IF(ISERROR(MATCH($J980,SorP!$B$1:$B$6226,0)),"",INDIRECT("'SorP'!$A$"&amp;MATCH($S980&amp;$J980,SorP!C:C,0))))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IF(B981="","",IF(ISERROR(MATCH($J981,SorP!$B$1:$B$6226,0)),"",INDIRECT("'SorP'!$A$"&amp;MATCH($S981&amp;$J981,SorP!C:C,0))))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IF(B982="","",IF(ISERROR(MATCH($J982,SorP!$B$1:$B$6226,0)),"",INDIRECT("'SorP'!$A$"&amp;MATCH($S982&amp;$J982,SorP!C:C,0))))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IF(B983="","",IF(ISERROR(MATCH($J983,SorP!$B$1:$B$6226,0)),"",INDIRECT("'SorP'!$A$"&amp;MATCH($S983&amp;$J983,SorP!C:C,0))))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IF(B984="","",IF(ISERROR(MATCH($J984,SorP!$B$1:$B$6226,0)),"",INDIRECT("'SorP'!$A$"&amp;MATCH($S984&amp;$J984,SorP!C:C,0))))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IF(B985="","",IF(ISERROR(MATCH($J985,SorP!$B$1:$B$6226,0)),"",INDIRECT("'SorP'!$A$"&amp;MATCH($S985&amp;$J985,SorP!C:C,0))))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IF(B986="","",IF(ISERROR(MATCH($J986,SorP!$B$1:$B$6226,0)),"",INDIRECT("'SorP'!$A$"&amp;MATCH($S986&amp;$J986,SorP!C:C,0))))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IF(B987="","",IF(ISERROR(MATCH($J987,SorP!$B$1:$B$6226,0)),"",INDIRECT("'SorP'!$A$"&amp;MATCH($S987&amp;$J987,SorP!C:C,0))))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IF(B988="","",IF(ISERROR(MATCH($J988,SorP!$B$1:$B$6226,0)),"",INDIRECT("'SorP'!$A$"&amp;MATCH($S988&amp;$J988,SorP!C:C,0))))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IF(B989="","",IF(ISERROR(MATCH($J989,SorP!$B$1:$B$6226,0)),"",INDIRECT("'SorP'!$A$"&amp;MATCH($S989&amp;$J989,SorP!C:C,0))))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IF(B990="","",IF(ISERROR(MATCH($J990,SorP!$B$1:$B$6226,0)),"",INDIRECT("'SorP'!$A$"&amp;MATCH($S990&amp;$J990,SorP!C:C,0))))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IF(B991="","",IF(ISERROR(MATCH($J991,SorP!$B$1:$B$6226,0)),"",INDIRECT("'SorP'!$A$"&amp;MATCH($S991&amp;$J991,SorP!C:C,0))))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IF(B992="","",IF(ISERROR(MATCH($J992,SorP!$B$1:$B$6226,0)),"",INDIRECT("'SorP'!$A$"&amp;MATCH($S992&amp;$J992,SorP!C:C,0))))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IF(B993="","",IF(ISERROR(MATCH($J993,SorP!$B$1:$B$6226,0)),"",INDIRECT("'SorP'!$A$"&amp;MATCH($S993&amp;$J993,SorP!C:C,0))))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IF(B994="","",IF(ISERROR(MATCH($J994,SorP!$B$1:$B$6226,0)),"",INDIRECT("'SorP'!$A$"&amp;MATCH($S994&amp;$J994,SorP!C:C,0))))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IF(B995="","",IF(ISERROR(MATCH($J995,SorP!$B$1:$B$6226,0)),"",INDIRECT("'SorP'!$A$"&amp;MATCH($S995&amp;$J995,SorP!C:C,0))))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IF(B996="","",IF(ISERROR(MATCH($J996,SorP!$B$1:$B$6226,0)),"",INDIRECT("'SorP'!$A$"&amp;MATCH($S996&amp;$J996,SorP!C:C,0))))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IF(B997="","",IF(ISERROR(MATCH($J997,SorP!$B$1:$B$6226,0)),"",INDIRECT("'SorP'!$A$"&amp;MATCH($S997&amp;$J997,SorP!C:C,0))))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IF(B998="","",IF(ISERROR(MATCH($J998,SorP!$B$1:$B$6226,0)),"",INDIRECT("'SorP'!$A$"&amp;MATCH($S998&amp;$J998,SorP!C:C,0))))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IF(B999="","",IF(ISERROR(MATCH($J999,SorP!$B$1:$B$6226,0)),"",INDIRECT("'SorP'!$A$"&amp;MATCH($S999&amp;$J999,SorP!C:C,0))))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IF(B1000="","",IF(ISERROR(MATCH($J1000,SorP!$B$1:$B$6226,0)),"",INDIRECT("'SorP'!$A$"&amp;MATCH($S1000&amp;$J1000,SorP!C:C,0))))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IF(B1001="","",IF(ISERROR(MATCH($J1001,SorP!$B$1:$B$6226,0)),"",INDIRECT("'SorP'!$A$"&amp;MATCH($S1001&amp;$J1001,SorP!C:C,0))))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IF(B1002="","",IF(ISERROR(MATCH($J1002,SorP!$B$1:$B$6226,0)),"",INDIRECT("'SorP'!$A$"&amp;MATCH($S1002&amp;$J1002,SorP!C:C,0))))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IF(B1003="","",IF(ISERROR(MATCH($J1003,SorP!$B$1:$B$6226,0)),"",INDIRECT("'SorP'!$A$"&amp;MATCH($S1003&amp;$J1003,SorP!C:C,0))))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IF(B1004="","",IF(ISERROR(MATCH($J1004,SorP!$B$1:$B$6226,0)),"",INDIRECT("'SorP'!$A$"&amp;MATCH($S1004&amp;$J1004,SorP!C:C,0))))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IF(B1005="","",IF(ISERROR(MATCH($J1005,SorP!$B$1:$B$6226,0)),"",INDIRECT("'SorP'!$A$"&amp;MATCH($S1005&amp;$J1005,SorP!C:C,0))))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IF(B1006="","",IF(ISERROR(MATCH($J1006,SorP!$B$1:$B$6226,0)),"",INDIRECT("'SorP'!$A$"&amp;MATCH($S1006&amp;$J1006,SorP!C:C,0))))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IF(B1007="","",IF(ISERROR(MATCH($J1007,SorP!$B$1:$B$6226,0)),"",INDIRECT("'SorP'!$A$"&amp;MATCH($S1007&amp;$J1007,SorP!C:C,0))))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IF(B1008="","",IF(ISERROR(MATCH($J1008,SorP!$B$1:$B$6226,0)),"",INDIRECT("'SorP'!$A$"&amp;MATCH($S1008&amp;$J1008,SorP!C:C,0))))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IF(B1009="","",IF(ISERROR(MATCH($J1009,SorP!$B$1:$B$6226,0)),"",INDIRECT("'SorP'!$A$"&amp;MATCH($S1009&amp;$J1009,SorP!C:C,0))))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IF(B1010="","",IF(ISERROR(MATCH($J1010,SorP!$B$1:$B$6226,0)),"",INDIRECT("'SorP'!$A$"&amp;MATCH($S1010&amp;$J1010,SorP!C:C,0))))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IF(B1011="","",IF(ISERROR(MATCH($J1011,SorP!$B$1:$B$6226,0)),"",INDIRECT("'SorP'!$A$"&amp;MATCH($S1011&amp;$J1011,SorP!C:C,0))))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IF(B1012="","",IF(ISERROR(MATCH($J1012,SorP!$B$1:$B$6226,0)),"",INDIRECT("'SorP'!$A$"&amp;MATCH($S1012&amp;$J1012,SorP!C:C,0))))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IF(B1013="","",IF(ISERROR(MATCH($J1013,SorP!$B$1:$B$6226,0)),"",INDIRECT("'SorP'!$A$"&amp;MATCH($S1013&amp;$J1013,SorP!C:C,0))))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IF(B1014="","",IF(ISERROR(MATCH($J1014,SorP!$B$1:$B$6226,0)),"",INDIRECT("'SorP'!$A$"&amp;MATCH($S1014&amp;$J1014,SorP!C:C,0))))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IF(B1015="","",IF(ISERROR(MATCH($J1015,SorP!$B$1:$B$6226,0)),"",INDIRECT("'SorP'!$A$"&amp;MATCH($S1015&amp;$J1015,SorP!C:C,0))))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IF(B1016="","",IF(ISERROR(MATCH($J1016,SorP!$B$1:$B$6226,0)),"",INDIRECT("'SorP'!$A$"&amp;MATCH($S1016&amp;$J1016,SorP!C:C,0))))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IF(B1017="","",IF(ISERROR(MATCH($J1017,SorP!$B$1:$B$6226,0)),"",INDIRECT("'SorP'!$A$"&amp;MATCH($S1017&amp;$J1017,SorP!C:C,0))))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IF(B1018="","",IF(ISERROR(MATCH($J1018,SorP!$B$1:$B$6226,0)),"",INDIRECT("'SorP'!$A$"&amp;MATCH($S1018&amp;$J1018,SorP!C:C,0))))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IF(B1019="","",IF(ISERROR(MATCH($J1019,SorP!$B$1:$B$6226,0)),"",INDIRECT("'SorP'!$A$"&amp;MATCH($S1019&amp;$J1019,SorP!C:C,0))))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IF(B1020="","",IF(ISERROR(MATCH($J1020,SorP!$B$1:$B$6226,0)),"",INDIRECT("'SorP'!$A$"&amp;MATCH($S1020&amp;$J1020,SorP!C:C,0))))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IF(B1021="","",IF(ISERROR(MATCH($J1021,SorP!$B$1:$B$6226,0)),"",INDIRECT("'SorP'!$A$"&amp;MATCH($S1021&amp;$J1021,SorP!C:C,0))))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IF(B1022="","",IF(ISERROR(MATCH($J1022,SorP!$B$1:$B$6226,0)),"",INDIRECT("'SorP'!$A$"&amp;MATCH($S1022&amp;$J1022,SorP!C:C,0))))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IF(B1023="","",IF(ISERROR(MATCH($J1023,SorP!$B$1:$B$6226,0)),"",INDIRECT("'SorP'!$A$"&amp;MATCH($S1023&amp;$J1023,SorP!C:C,0))))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IF(B1024="","",IF(ISERROR(MATCH($J1024,SorP!$B$1:$B$6226,0)),"",INDIRECT("'SorP'!$A$"&amp;MATCH($S1024&amp;$J1024,SorP!C:C,0))))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IF(B1025="","",IF(ISERROR(MATCH($J1025,SorP!$B$1:$B$6226,0)),"",INDIRECT("'SorP'!$A$"&amp;MATCH($S1025&amp;$J1025,SorP!C:C,0))))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IF(B1026="","",IF(ISERROR(MATCH($J1026,SorP!$B$1:$B$6226,0)),"",INDIRECT("'SorP'!$A$"&amp;MATCH($S1026&amp;$J1026,SorP!C:C,0))))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IF(B1027="","",IF(ISERROR(MATCH($J1027,SorP!$B$1:$B$6226,0)),"",INDIRECT("'SorP'!$A$"&amp;MATCH($S1027&amp;$J1027,SorP!C:C,0))))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IF(B1028="","",IF(ISERROR(MATCH($J1028,SorP!$B$1:$B$6226,0)),"",INDIRECT("'SorP'!$A$"&amp;MATCH($S1028&amp;$J1028,SorP!C:C,0))))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IF(B1029="","",IF(ISERROR(MATCH($J1029,SorP!$B$1:$B$6226,0)),"",INDIRECT("'SorP'!$A$"&amp;MATCH($S1029&amp;$J1029,SorP!C:C,0))))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IF(B1030="","",IF(ISERROR(MATCH($J1030,SorP!$B$1:$B$6226,0)),"",INDIRECT("'SorP'!$A$"&amp;MATCH($S1030&amp;$J1030,SorP!C:C,0))))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IF(B1031="","",IF(ISERROR(MATCH($J1031,SorP!$B$1:$B$6226,0)),"",INDIRECT("'SorP'!$A$"&amp;MATCH($S1031&amp;$J1031,SorP!C:C,0))))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IF(B1032="","",IF(ISERROR(MATCH($J1032,SorP!$B$1:$B$6226,0)),"",INDIRECT("'SorP'!$A$"&amp;MATCH($S1032&amp;$J1032,SorP!C:C,0))))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IF(B1033="","",IF(ISERROR(MATCH($J1033,SorP!$B$1:$B$6226,0)),"",INDIRECT("'SorP'!$A$"&amp;MATCH($S1033&amp;$J1033,SorP!C:C,0))))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IF(B1034="","",IF(ISERROR(MATCH($J1034,SorP!$B$1:$B$6226,0)),"",INDIRECT("'SorP'!$A$"&amp;MATCH($S1034&amp;$J1034,SorP!C:C,0))))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IF(B1035="","",IF(ISERROR(MATCH($J1035,SorP!$B$1:$B$6226,0)),"",INDIRECT("'SorP'!$A$"&amp;MATCH($S1035&amp;$J1035,SorP!C:C,0))))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IF(B1036="","",IF(ISERROR(MATCH($J1036,SorP!$B$1:$B$6226,0)),"",INDIRECT("'SorP'!$A$"&amp;MATCH($S1036&amp;$J1036,SorP!C:C,0))))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IF(B1037="","",IF(ISERROR(MATCH($J1037,SorP!$B$1:$B$6226,0)),"",INDIRECT("'SorP'!$A$"&amp;MATCH($S1037&amp;$J1037,SorP!C:C,0))))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IF(B1038="","",IF(ISERROR(MATCH($J1038,SorP!$B$1:$B$6226,0)),"",INDIRECT("'SorP'!$A$"&amp;MATCH($S1038&amp;$J1038,SorP!C:C,0))))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IF(B1039="","",IF(ISERROR(MATCH($J1039,SorP!$B$1:$B$6226,0)),"",INDIRECT("'SorP'!$A$"&amp;MATCH($S1039&amp;$J1039,SorP!C:C,0))))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IF(B1040="","",IF(ISERROR(MATCH($J1040,SorP!$B$1:$B$6226,0)),"",INDIRECT("'SorP'!$A$"&amp;MATCH($S1040&amp;$J1040,SorP!C:C,0))))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IF(B1041="","",IF(ISERROR(MATCH($J1041,SorP!$B$1:$B$6226,0)),"",INDIRECT("'SorP'!$A$"&amp;MATCH($S1041&amp;$J1041,SorP!C:C,0))))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IF(B1042="","",IF(ISERROR(MATCH($J1042,SorP!$B$1:$B$6226,0)),"",INDIRECT("'SorP'!$A$"&amp;MATCH($S1042&amp;$J1042,SorP!C:C,0))))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IF(B1043="","",IF(ISERROR(MATCH($J1043,SorP!$B$1:$B$6226,0)),"",INDIRECT("'SorP'!$A$"&amp;MATCH($S1043&amp;$J1043,SorP!C:C,0))))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IF(B1044="","",IF(ISERROR(MATCH($J1044,SorP!$B$1:$B$6226,0)),"",INDIRECT("'SorP'!$A$"&amp;MATCH($S1044&amp;$J1044,SorP!C:C,0))))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IF(B1045="","",IF(ISERROR(MATCH($J1045,SorP!$B$1:$B$6226,0)),"",INDIRECT("'SorP'!$A$"&amp;MATCH($S1045&amp;$J1045,SorP!C:C,0))))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IF(B1046="","",IF(ISERROR(MATCH($J1046,SorP!$B$1:$B$6226,0)),"",INDIRECT("'SorP'!$A$"&amp;MATCH($S1046&amp;$J1046,SorP!C:C,0))))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IF(B1047="","",IF(ISERROR(MATCH($J1047,SorP!$B$1:$B$6226,0)),"",INDIRECT("'SorP'!$A$"&amp;MATCH($S1047&amp;$J1047,SorP!C:C,0))))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IF(B1048="","",IF(ISERROR(MATCH($J1048,SorP!$B$1:$B$6226,0)),"",INDIRECT("'SorP'!$A$"&amp;MATCH($S1048&amp;$J1048,SorP!C:C,0))))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IF(B1049="","",IF(ISERROR(MATCH($J1049,SorP!$B$1:$B$6226,0)),"",INDIRECT("'SorP'!$A$"&amp;MATCH($S1049&amp;$J1049,SorP!C:C,0))))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IF(B1050="","",IF(ISERROR(MATCH($J1050,SorP!$B$1:$B$6226,0)),"",INDIRECT("'SorP'!$A$"&amp;MATCH($S1050&amp;$J1050,SorP!C:C,0))))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IF(B1051="","",IF(ISERROR(MATCH($J1051,SorP!$B$1:$B$6226,0)),"",INDIRECT("'SorP'!$A$"&amp;MATCH($S1051&amp;$J1051,SorP!C:C,0))))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IF(B1052="","",IF(ISERROR(MATCH($J1052,SorP!$B$1:$B$6226,0)),"",INDIRECT("'SorP'!$A$"&amp;MATCH($S1052&amp;$J1052,SorP!C:C,0))))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IF(B1053="","",IF(ISERROR(MATCH($J1053,SorP!$B$1:$B$6226,0)),"",INDIRECT("'SorP'!$A$"&amp;MATCH($S1053&amp;$J1053,SorP!C:C,0))))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IF(B1054="","",IF(ISERROR(MATCH($J1054,SorP!$B$1:$B$6226,0)),"",INDIRECT("'SorP'!$A$"&amp;MATCH($S1054&amp;$J1054,SorP!C:C,0))))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IF(B1055="","",IF(ISERROR(MATCH($J1055,SorP!$B$1:$B$6226,0)),"",INDIRECT("'SorP'!$A$"&amp;MATCH($S1055&amp;$J1055,SorP!C:C,0))))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IF(B1056="","",IF(ISERROR(MATCH($J1056,SorP!$B$1:$B$6226,0)),"",INDIRECT("'SorP'!$A$"&amp;MATCH($S1056&amp;$J1056,SorP!C:C,0))))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IF(B1057="","",IF(ISERROR(MATCH($J1057,SorP!$B$1:$B$6226,0)),"",INDIRECT("'SorP'!$A$"&amp;MATCH($S1057&amp;$J1057,SorP!C:C,0))))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IF(B1058="","",IF(ISERROR(MATCH($J1058,SorP!$B$1:$B$6226,0)),"",INDIRECT("'SorP'!$A$"&amp;MATCH($S1058&amp;$J1058,SorP!C:C,0))))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IF(B1059="","",IF(ISERROR(MATCH($J1059,SorP!$B$1:$B$6226,0)),"",INDIRECT("'SorP'!$A$"&amp;MATCH($S1059&amp;$J1059,SorP!C:C,0))))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IF(B1060="","",IF(ISERROR(MATCH($J1060,SorP!$B$1:$B$6226,0)),"",INDIRECT("'SorP'!$A$"&amp;MATCH($S1060&amp;$J1060,SorP!C:C,0))))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IF(B1061="","",IF(ISERROR(MATCH($J1061,SorP!$B$1:$B$6226,0)),"",INDIRECT("'SorP'!$A$"&amp;MATCH($S1061&amp;$J1061,SorP!C:C,0))))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IF(B1062="","",IF(ISERROR(MATCH($J1062,SorP!$B$1:$B$6226,0)),"",INDIRECT("'SorP'!$A$"&amp;MATCH($S1062&amp;$J1062,SorP!C:C,0))))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IF(B1063="","",IF(ISERROR(MATCH($J1063,SorP!$B$1:$B$6226,0)),"",INDIRECT("'SorP'!$A$"&amp;MATCH($S1063&amp;$J1063,SorP!C:C,0))))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IF(B1064="","",IF(ISERROR(MATCH($J1064,SorP!$B$1:$B$6226,0)),"",INDIRECT("'SorP'!$A$"&amp;MATCH($S1064&amp;$J1064,SorP!C:C,0))))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IF(B1065="","",IF(ISERROR(MATCH($J1065,SorP!$B$1:$B$6226,0)),"",INDIRECT("'SorP'!$A$"&amp;MATCH($S1065&amp;$J1065,SorP!C:C,0))))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IF(B1066="","",IF(ISERROR(MATCH($J1066,SorP!$B$1:$B$6226,0)),"",INDIRECT("'SorP'!$A$"&amp;MATCH($S1066&amp;$J1066,SorP!C:C,0))))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IF(B1067="","",IF(ISERROR(MATCH($J1067,SorP!$B$1:$B$6226,0)),"",INDIRECT("'SorP'!$A$"&amp;MATCH($S1067&amp;$J1067,SorP!C:C,0))))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IF(B1068="","",IF(ISERROR(MATCH($J1068,SorP!$B$1:$B$6226,0)),"",INDIRECT("'SorP'!$A$"&amp;MATCH($S1068&amp;$J1068,SorP!C:C,0))))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IF(B1069="","",IF(ISERROR(MATCH($J1069,SorP!$B$1:$B$6226,0)),"",INDIRECT("'SorP'!$A$"&amp;MATCH($S1069&amp;$J1069,SorP!C:C,0))))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IF(B1070="","",IF(ISERROR(MATCH($J1070,SorP!$B$1:$B$6226,0)),"",INDIRECT("'SorP'!$A$"&amp;MATCH($S1070&amp;$J1070,SorP!C:C,0))))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IF(B1071="","",IF(ISERROR(MATCH($J1071,SorP!$B$1:$B$6226,0)),"",INDIRECT("'SorP'!$A$"&amp;MATCH($S1071&amp;$J1071,SorP!C:C,0))))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IF(B1072="","",IF(ISERROR(MATCH($J1072,SorP!$B$1:$B$6226,0)),"",INDIRECT("'SorP'!$A$"&amp;MATCH($S1072&amp;$J1072,SorP!C:C,0))))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IF(B1073="","",IF(ISERROR(MATCH($J1073,SorP!$B$1:$B$6226,0)),"",INDIRECT("'SorP'!$A$"&amp;MATCH($S1073&amp;$J1073,SorP!C:C,0))))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IF(B1074="","",IF(ISERROR(MATCH($J1074,SorP!$B$1:$B$6226,0)),"",INDIRECT("'SorP'!$A$"&amp;MATCH($S1074&amp;$J1074,SorP!C:C,0))))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IF(B1075="","",IF(ISERROR(MATCH($J1075,SorP!$B$1:$B$6226,0)),"",INDIRECT("'SorP'!$A$"&amp;MATCH($S1075&amp;$J1075,SorP!C:C,0))))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IF(B1076="","",IF(ISERROR(MATCH($J1076,SorP!$B$1:$B$6226,0)),"",INDIRECT("'SorP'!$A$"&amp;MATCH($S1076&amp;$J1076,SorP!C:C,0))))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IF(B1077="","",IF(ISERROR(MATCH($J1077,SorP!$B$1:$B$6226,0)),"",INDIRECT("'SorP'!$A$"&amp;MATCH($S1077&amp;$J1077,SorP!C:C,0))))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IF(B1078="","",IF(ISERROR(MATCH($J1078,SorP!$B$1:$B$6226,0)),"",INDIRECT("'SorP'!$A$"&amp;MATCH($S1078&amp;$J1078,SorP!C:C,0))))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IF(B1079="","",IF(ISERROR(MATCH($J1079,SorP!$B$1:$B$6226,0)),"",INDIRECT("'SorP'!$A$"&amp;MATCH($S1079&amp;$J1079,SorP!C:C,0))))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IF(B1080="","",IF(ISERROR(MATCH($J1080,SorP!$B$1:$B$6226,0)),"",INDIRECT("'SorP'!$A$"&amp;MATCH($S1080&amp;$J1080,SorP!C:C,0))))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IF(B1081="","",IF(ISERROR(MATCH($J1081,SorP!$B$1:$B$6226,0)),"",INDIRECT("'SorP'!$A$"&amp;MATCH($S1081&amp;$J1081,SorP!C:C,0))))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IF(B1082="","",IF(ISERROR(MATCH($J1082,SorP!$B$1:$B$6226,0)),"",INDIRECT("'SorP'!$A$"&amp;MATCH($S1082&amp;$J1082,SorP!C:C,0))))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IF(B1083="","",IF(ISERROR(MATCH($J1083,SorP!$B$1:$B$6226,0)),"",INDIRECT("'SorP'!$A$"&amp;MATCH($S1083&amp;$J1083,SorP!C:C,0))))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IF(B1084="","",IF(ISERROR(MATCH($J1084,SorP!$B$1:$B$6226,0)),"",INDIRECT("'SorP'!$A$"&amp;MATCH($S1084&amp;$J1084,SorP!C:C,0))))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IF(B1085="","",IF(ISERROR(MATCH($J1085,SorP!$B$1:$B$6226,0)),"",INDIRECT("'SorP'!$A$"&amp;MATCH($S1085&amp;$J1085,SorP!C:C,0))))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IF(B1086="","",IF(ISERROR(MATCH($J1086,SorP!$B$1:$B$6226,0)),"",INDIRECT("'SorP'!$A$"&amp;MATCH($S1086&amp;$J1086,SorP!C:C,0))))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IF(B1087="","",IF(ISERROR(MATCH($J1087,SorP!$B$1:$B$6226,0)),"",INDIRECT("'SorP'!$A$"&amp;MATCH($S1087&amp;$J1087,SorP!C:C,0))))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IF(B1088="","",IF(ISERROR(MATCH($J1088,SorP!$B$1:$B$6226,0)),"",INDIRECT("'SorP'!$A$"&amp;MATCH($S1088&amp;$J1088,SorP!C:C,0))))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IF(B1089="","",IF(ISERROR(MATCH($J1089,SorP!$B$1:$B$6226,0)),"",INDIRECT("'SorP'!$A$"&amp;MATCH($S1089&amp;$J1089,SorP!C:C,0))))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IF(B1090="","",IF(ISERROR(MATCH($J1090,SorP!$B$1:$B$6226,0)),"",INDIRECT("'SorP'!$A$"&amp;MATCH($S1090&amp;$J1090,SorP!C:C,0))))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IF(B1091="","",IF(ISERROR(MATCH($J1091,SorP!$B$1:$B$6226,0)),"",INDIRECT("'SorP'!$A$"&amp;MATCH($S1091&amp;$J1091,SorP!C:C,0))))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IF(B1092="","",IF(ISERROR(MATCH($J1092,SorP!$B$1:$B$6226,0)),"",INDIRECT("'SorP'!$A$"&amp;MATCH($S1092&amp;$J1092,SorP!C:C,0))))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IF(B1093="","",IF(ISERROR(MATCH($J1093,SorP!$B$1:$B$6226,0)),"",INDIRECT("'SorP'!$A$"&amp;MATCH($S1093&amp;$J1093,SorP!C:C,0))))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IF(B1094="","",IF(ISERROR(MATCH($J1094,SorP!$B$1:$B$6226,0)),"",INDIRECT("'SorP'!$A$"&amp;MATCH($S1094&amp;$J1094,SorP!C:C,0))))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IF(B1095="","",IF(ISERROR(MATCH($J1095,SorP!$B$1:$B$6226,0)),"",INDIRECT("'SorP'!$A$"&amp;MATCH($S1095&amp;$J1095,SorP!C:C,0))))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IF(B1096="","",IF(ISERROR(MATCH($J1096,SorP!$B$1:$B$6226,0)),"",INDIRECT("'SorP'!$A$"&amp;MATCH($S1096&amp;$J1096,SorP!C:C,0))))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IF(B1097="","",IF(ISERROR(MATCH($J1097,SorP!$B$1:$B$6226,0)),"",INDIRECT("'SorP'!$A$"&amp;MATCH($S1097&amp;$J1097,SorP!C:C,0))))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IF(B1098="","",IF(ISERROR(MATCH($J1098,SorP!$B$1:$B$6226,0)),"",INDIRECT("'SorP'!$A$"&amp;MATCH($S1098&amp;$J1098,SorP!C:C,0))))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IF(B1099="","",IF(ISERROR(MATCH($J1099,SorP!$B$1:$B$6226,0)),"",INDIRECT("'SorP'!$A$"&amp;MATCH($S1099&amp;$J1099,SorP!C:C,0))))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IF(B1100="","",IF(ISERROR(MATCH($J1100,SorP!$B$1:$B$6226,0)),"",INDIRECT("'SorP'!$A$"&amp;MATCH($S1100&amp;$J1100,SorP!C:C,0))))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IF(B1101="","",IF(ISERROR(MATCH($J1101,SorP!$B$1:$B$6226,0)),"",INDIRECT("'SorP'!$A$"&amp;MATCH($S1101&amp;$J1101,SorP!C:C,0))))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IF(B1102="","",IF(ISERROR(MATCH($J1102,SorP!$B$1:$B$6226,0)),"",INDIRECT("'SorP'!$A$"&amp;MATCH($S1102&amp;$J1102,SorP!C:C,0))))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IF(B1103="","",IF(ISERROR(MATCH($J1103,SorP!$B$1:$B$6226,0)),"",INDIRECT("'SorP'!$A$"&amp;MATCH($S1103&amp;$J1103,SorP!C:C,0))))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IF(B1104="","",IF(ISERROR(MATCH($J1104,SorP!$B$1:$B$6226,0)),"",INDIRECT("'SorP'!$A$"&amp;MATCH($S1104&amp;$J1104,SorP!C:C,0))))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IF(B1105="","",IF(ISERROR(MATCH($J1105,SorP!$B$1:$B$6226,0)),"",INDIRECT("'SorP'!$A$"&amp;MATCH($S1105&amp;$J1105,SorP!C:C,0))))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IF(B1106="","",IF(ISERROR(MATCH($J1106,SorP!$B$1:$B$6226,0)),"",INDIRECT("'SorP'!$A$"&amp;MATCH($S1106&amp;$J1106,SorP!C:C,0))))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IF(B1107="","",IF(ISERROR(MATCH($J1107,SorP!$B$1:$B$6226,0)),"",INDIRECT("'SorP'!$A$"&amp;MATCH($S1107&amp;$J1107,SorP!C:C,0))))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IF(B1108="","",IF(ISERROR(MATCH($J1108,SorP!$B$1:$B$6226,0)),"",INDIRECT("'SorP'!$A$"&amp;MATCH($S1108&amp;$J1108,SorP!C:C,0))))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IF(B1109="","",IF(ISERROR(MATCH($J1109,SorP!$B$1:$B$6226,0)),"",INDIRECT("'SorP'!$A$"&amp;MATCH($S1109&amp;$J1109,SorP!C:C,0))))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IF(B1110="","",IF(ISERROR(MATCH($J1110,SorP!$B$1:$B$6226,0)),"",INDIRECT("'SorP'!$A$"&amp;MATCH($S1110&amp;$J1110,SorP!C:C,0))))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IF(B1111="","",IF(ISERROR(MATCH($J1111,SorP!$B$1:$B$6226,0)),"",INDIRECT("'SorP'!$A$"&amp;MATCH($S1111&amp;$J1111,SorP!C:C,0))))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IF(B1112="","",IF(ISERROR(MATCH($J1112,SorP!$B$1:$B$6226,0)),"",INDIRECT("'SorP'!$A$"&amp;MATCH($S1112&amp;$J1112,SorP!C:C,0))))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IF(B1113="","",IF(ISERROR(MATCH($J1113,SorP!$B$1:$B$6226,0)),"",INDIRECT("'SorP'!$A$"&amp;MATCH($S1113&amp;$J1113,SorP!C:C,0))))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IF(B1114="","",IF(ISERROR(MATCH($J1114,SorP!$B$1:$B$6226,0)),"",INDIRECT("'SorP'!$A$"&amp;MATCH($S1114&amp;$J1114,SorP!C:C,0))))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IF(B1115="","",IF(ISERROR(MATCH($J1115,SorP!$B$1:$B$6226,0)),"",INDIRECT("'SorP'!$A$"&amp;MATCH($S1115&amp;$J1115,SorP!C:C,0))))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IF(B1116="","",IF(ISERROR(MATCH($J1116,SorP!$B$1:$B$6226,0)),"",INDIRECT("'SorP'!$A$"&amp;MATCH($S1116&amp;$J1116,SorP!C:C,0))))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IF(B1117="","",IF(ISERROR(MATCH($J1117,SorP!$B$1:$B$6226,0)),"",INDIRECT("'SorP'!$A$"&amp;MATCH($S1117&amp;$J1117,SorP!C:C,0))))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IF(B1118="","",IF(ISERROR(MATCH($J1118,SorP!$B$1:$B$6226,0)),"",INDIRECT("'SorP'!$A$"&amp;MATCH($S1118&amp;$J1118,SorP!C:C,0))))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IF(B1119="","",IF(ISERROR(MATCH($J1119,SorP!$B$1:$B$6226,0)),"",INDIRECT("'SorP'!$A$"&amp;MATCH($S1119&amp;$J1119,SorP!C:C,0))))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IF(B1120="","",IF(ISERROR(MATCH($J1120,SorP!$B$1:$B$6226,0)),"",INDIRECT("'SorP'!$A$"&amp;MATCH($S1120&amp;$J1120,SorP!C:C,0))))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IF(B1121="","",IF(ISERROR(MATCH($J1121,SorP!$B$1:$B$6226,0)),"",INDIRECT("'SorP'!$A$"&amp;MATCH($S1121&amp;$J1121,SorP!C:C,0))))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IF(B1122="","",IF(ISERROR(MATCH($J1122,SorP!$B$1:$B$6226,0)),"",INDIRECT("'SorP'!$A$"&amp;MATCH($S1122&amp;$J1122,SorP!C:C,0))))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IF(B1123="","",IF(ISERROR(MATCH($J1123,SorP!$B$1:$B$6226,0)),"",INDIRECT("'SorP'!$A$"&amp;MATCH($S1123&amp;$J1123,SorP!C:C,0))))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IF(B1124="","",IF(ISERROR(MATCH($J1124,SorP!$B$1:$B$6226,0)),"",INDIRECT("'SorP'!$A$"&amp;MATCH($S1124&amp;$J1124,SorP!C:C,0))))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IF(B1125="","",IF(ISERROR(MATCH($J1125,SorP!$B$1:$B$6226,0)),"",INDIRECT("'SorP'!$A$"&amp;MATCH($S1125&amp;$J1125,SorP!C:C,0))))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IF(B1126="","",IF(ISERROR(MATCH($J1126,SorP!$B$1:$B$6226,0)),"",INDIRECT("'SorP'!$A$"&amp;MATCH($S1126&amp;$J1126,SorP!C:C,0))))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IF(B1127="","",IF(ISERROR(MATCH($J1127,SorP!$B$1:$B$6226,0)),"",INDIRECT("'SorP'!$A$"&amp;MATCH($S1127&amp;$J1127,SorP!C:C,0))))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IF(B1128="","",IF(ISERROR(MATCH($J1128,SorP!$B$1:$B$6226,0)),"",INDIRECT("'SorP'!$A$"&amp;MATCH($S1128&amp;$J1128,SorP!C:C,0))))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IF(B1129="","",IF(ISERROR(MATCH($J1129,SorP!$B$1:$B$6226,0)),"",INDIRECT("'SorP'!$A$"&amp;MATCH($S1129&amp;$J1129,SorP!C:C,0))))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IF(B1130="","",IF(ISERROR(MATCH($J1130,SorP!$B$1:$B$6226,0)),"",INDIRECT("'SorP'!$A$"&amp;MATCH($S1130&amp;$J1130,SorP!C:C,0))))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IF(B1131="","",IF(ISERROR(MATCH($J1131,SorP!$B$1:$B$6226,0)),"",INDIRECT("'SorP'!$A$"&amp;MATCH($S1131&amp;$J1131,SorP!C:C,0))))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IF(B1132="","",IF(ISERROR(MATCH($J1132,SorP!$B$1:$B$6226,0)),"",INDIRECT("'SorP'!$A$"&amp;MATCH($S1132&amp;$J1132,SorP!C:C,0))))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IF(B1133="","",IF(ISERROR(MATCH($J1133,SorP!$B$1:$B$6226,0)),"",INDIRECT("'SorP'!$A$"&amp;MATCH($S1133&amp;$J1133,SorP!C:C,0))))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IF(B1134="","",IF(ISERROR(MATCH($J1134,SorP!$B$1:$B$6226,0)),"",INDIRECT("'SorP'!$A$"&amp;MATCH($S1134&amp;$J1134,SorP!C:C,0))))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IF(B1135="","",IF(ISERROR(MATCH($J1135,SorP!$B$1:$B$6226,0)),"",INDIRECT("'SorP'!$A$"&amp;MATCH($S1135&amp;$J1135,SorP!C:C,0))))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IF(B1136="","",IF(ISERROR(MATCH($J1136,SorP!$B$1:$B$6226,0)),"",INDIRECT("'SorP'!$A$"&amp;MATCH($S1136&amp;$J1136,SorP!C:C,0))))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IF(B1137="","",IF(ISERROR(MATCH($J1137,SorP!$B$1:$B$6226,0)),"",INDIRECT("'SorP'!$A$"&amp;MATCH($S1137&amp;$J1137,SorP!C:C,0))))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IF(B1138="","",IF(ISERROR(MATCH($J1138,SorP!$B$1:$B$6226,0)),"",INDIRECT("'SorP'!$A$"&amp;MATCH($S1138&amp;$J1138,SorP!C:C,0))))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IF(B1139="","",IF(ISERROR(MATCH($J1139,SorP!$B$1:$B$6226,0)),"",INDIRECT("'SorP'!$A$"&amp;MATCH($S1139&amp;$J1139,SorP!C:C,0))))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IF(B1140="","",IF(ISERROR(MATCH($J1140,SorP!$B$1:$B$6226,0)),"",INDIRECT("'SorP'!$A$"&amp;MATCH($S1140&amp;$J1140,SorP!C:C,0))))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IF(B1141="","",IF(ISERROR(MATCH($J1141,SorP!$B$1:$B$6226,0)),"",INDIRECT("'SorP'!$A$"&amp;MATCH($S1141&amp;$J1141,SorP!C:C,0))))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IF(B1142="","",IF(ISERROR(MATCH($J1142,SorP!$B$1:$B$6226,0)),"",INDIRECT("'SorP'!$A$"&amp;MATCH($S1142&amp;$J1142,SorP!C:C,0))))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IF(B1143="","",IF(ISERROR(MATCH($J1143,SorP!$B$1:$B$6226,0)),"",INDIRECT("'SorP'!$A$"&amp;MATCH($S1143&amp;$J1143,SorP!C:C,0))))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IF(B1144="","",IF(ISERROR(MATCH($J1144,SorP!$B$1:$B$6226,0)),"",INDIRECT("'SorP'!$A$"&amp;MATCH($S1144&amp;$J1144,SorP!C:C,0))))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IF(B1145="","",IF(ISERROR(MATCH($J1145,SorP!$B$1:$B$6226,0)),"",INDIRECT("'SorP'!$A$"&amp;MATCH($S1145&amp;$J1145,SorP!C:C,0))))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IF(B1146="","",IF(ISERROR(MATCH($J1146,SorP!$B$1:$B$6226,0)),"",INDIRECT("'SorP'!$A$"&amp;MATCH($S1146&amp;$J1146,SorP!C:C,0))))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IF(B1147="","",IF(ISERROR(MATCH($J1147,SorP!$B$1:$B$6226,0)),"",INDIRECT("'SorP'!$A$"&amp;MATCH($S1147&amp;$J1147,SorP!C:C,0))))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IF(B1148="","",IF(ISERROR(MATCH($J1148,SorP!$B$1:$B$6226,0)),"",INDIRECT("'SorP'!$A$"&amp;MATCH($S1148&amp;$J1148,SorP!C:C,0))))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IF(B1149="","",IF(ISERROR(MATCH($J1149,SorP!$B$1:$B$6226,0)),"",INDIRECT("'SorP'!$A$"&amp;MATCH($S1149&amp;$J1149,SorP!C:C,0))))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IF(B1150="","",IF(ISERROR(MATCH($J1150,SorP!$B$1:$B$6226,0)),"",INDIRECT("'SorP'!$A$"&amp;MATCH($S1150&amp;$J1150,SorP!C:C,0))))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IF(B1151="","",IF(ISERROR(MATCH($J1151,SorP!$B$1:$B$6226,0)),"",INDIRECT("'SorP'!$A$"&amp;MATCH($S1151&amp;$J1151,SorP!C:C,0))))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IF(B1152="","",IF(ISERROR(MATCH($J1152,SorP!$B$1:$B$6226,0)),"",INDIRECT("'SorP'!$A$"&amp;MATCH($S1152&amp;$J1152,SorP!C:C,0))))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IF(B1153="","",IF(ISERROR(MATCH($J1153,SorP!$B$1:$B$6226,0)),"",INDIRECT("'SorP'!$A$"&amp;MATCH($S1153&amp;$J1153,SorP!C:C,0))))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IF(B1154="","",IF(ISERROR(MATCH($J1154,SorP!$B$1:$B$6226,0)),"",INDIRECT("'SorP'!$A$"&amp;MATCH($S1154&amp;$J1154,SorP!C:C,0))))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IF(B1155="","",IF(ISERROR(MATCH($J1155,SorP!$B$1:$B$6226,0)),"",INDIRECT("'SorP'!$A$"&amp;MATCH($S1155&amp;$J1155,SorP!C:C,0))))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IF(B1156="","",IF(ISERROR(MATCH($J1156,SorP!$B$1:$B$6226,0)),"",INDIRECT("'SorP'!$A$"&amp;MATCH($S1156&amp;$J1156,SorP!C:C,0))))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IF(B1157="","",IF(ISERROR(MATCH($J1157,SorP!$B$1:$B$6226,0)),"",INDIRECT("'SorP'!$A$"&amp;MATCH($S1157&amp;$J1157,SorP!C:C,0))))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IF(B1158="","",IF(ISERROR(MATCH($J1158,SorP!$B$1:$B$6226,0)),"",INDIRECT("'SorP'!$A$"&amp;MATCH($S1158&amp;$J1158,SorP!C:C,0))))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IF(B1159="","",IF(ISERROR(MATCH($J1159,SorP!$B$1:$B$6226,0)),"",INDIRECT("'SorP'!$A$"&amp;MATCH($S1159&amp;$J1159,SorP!C:C,0))))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IF(B1160="","",IF(ISERROR(MATCH($J1160,SorP!$B$1:$B$6226,0)),"",INDIRECT("'SorP'!$A$"&amp;MATCH($S1160&amp;$J1160,SorP!C:C,0))))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IF(B1161="","",IF(ISERROR(MATCH($J1161,SorP!$B$1:$B$6226,0)),"",INDIRECT("'SorP'!$A$"&amp;MATCH($S1161&amp;$J1161,SorP!C:C,0))))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IF(B1162="","",IF(ISERROR(MATCH($J1162,SorP!$B$1:$B$6226,0)),"",INDIRECT("'SorP'!$A$"&amp;MATCH($S1162&amp;$J1162,SorP!C:C,0))))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IF(B1163="","",IF(ISERROR(MATCH($J1163,SorP!$B$1:$B$6226,0)),"",INDIRECT("'SorP'!$A$"&amp;MATCH($S1163&amp;$J1163,SorP!C:C,0))))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IF(B1164="","",IF(ISERROR(MATCH($J1164,SorP!$B$1:$B$6226,0)),"",INDIRECT("'SorP'!$A$"&amp;MATCH($S1164&amp;$J1164,SorP!C:C,0))))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IF(B1165="","",IF(ISERROR(MATCH($J1165,SorP!$B$1:$B$6226,0)),"",INDIRECT("'SorP'!$A$"&amp;MATCH($S1165&amp;$J1165,SorP!C:C,0))))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IF(B1166="","",IF(ISERROR(MATCH($J1166,SorP!$B$1:$B$6226,0)),"",INDIRECT("'SorP'!$A$"&amp;MATCH($S1166&amp;$J1166,SorP!C:C,0))))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IF(B1167="","",IF(ISERROR(MATCH($J1167,SorP!$B$1:$B$6226,0)),"",INDIRECT("'SorP'!$A$"&amp;MATCH($S1167&amp;$J1167,SorP!C:C,0))))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IF(B1168="","",IF(ISERROR(MATCH($J1168,SorP!$B$1:$B$6226,0)),"",INDIRECT("'SorP'!$A$"&amp;MATCH($S1168&amp;$J1168,SorP!C:C,0))))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IF(B1169="","",IF(ISERROR(MATCH($J1169,SorP!$B$1:$B$6226,0)),"",INDIRECT("'SorP'!$A$"&amp;MATCH($S1169&amp;$J1169,SorP!C:C,0))))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IF(B1170="","",IF(ISERROR(MATCH($J1170,SorP!$B$1:$B$6226,0)),"",INDIRECT("'SorP'!$A$"&amp;MATCH($S1170&amp;$J1170,SorP!C:C,0))))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IF(B1171="","",IF(ISERROR(MATCH($J1171,SorP!$B$1:$B$6226,0)),"",INDIRECT("'SorP'!$A$"&amp;MATCH($S1171&amp;$J1171,SorP!C:C,0))))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IF(B1172="","",IF(ISERROR(MATCH($J1172,SorP!$B$1:$B$6226,0)),"",INDIRECT("'SorP'!$A$"&amp;MATCH($S1172&amp;$J1172,SorP!C:C,0))))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IF(B1173="","",IF(ISERROR(MATCH($J1173,SorP!$B$1:$B$6226,0)),"",INDIRECT("'SorP'!$A$"&amp;MATCH($S1173&amp;$J1173,SorP!C:C,0))))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IF(B1174="","",IF(ISERROR(MATCH($J1174,SorP!$B$1:$B$6226,0)),"",INDIRECT("'SorP'!$A$"&amp;MATCH($S1174&amp;$J1174,SorP!C:C,0))))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IF(B1175="","",IF(ISERROR(MATCH($J1175,SorP!$B$1:$B$6226,0)),"",INDIRECT("'SorP'!$A$"&amp;MATCH($S1175&amp;$J1175,SorP!C:C,0))))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IF(B1176="","",IF(ISERROR(MATCH($J1176,SorP!$B$1:$B$6226,0)),"",INDIRECT("'SorP'!$A$"&amp;MATCH($S1176&amp;$J1176,SorP!C:C,0))))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IF(B1177="","",IF(ISERROR(MATCH($J1177,SorP!$B$1:$B$6226,0)),"",INDIRECT("'SorP'!$A$"&amp;MATCH($S1177&amp;$J1177,SorP!C:C,0))))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IF(B1178="","",IF(ISERROR(MATCH($J1178,SorP!$B$1:$B$6226,0)),"",INDIRECT("'SorP'!$A$"&amp;MATCH($S1178&amp;$J1178,SorP!C:C,0))))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IF(B1179="","",IF(ISERROR(MATCH($J1179,SorP!$B$1:$B$6226,0)),"",INDIRECT("'SorP'!$A$"&amp;MATCH($S1179&amp;$J1179,SorP!C:C,0))))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IF(B1180="","",IF(ISERROR(MATCH($J1180,SorP!$B$1:$B$6226,0)),"",INDIRECT("'SorP'!$A$"&amp;MATCH($S1180&amp;$J1180,SorP!C:C,0))))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IF(B1181="","",IF(ISERROR(MATCH($J1181,SorP!$B$1:$B$6226,0)),"",INDIRECT("'SorP'!$A$"&amp;MATCH($S1181&amp;$J1181,SorP!C:C,0))))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IF(B1182="","",IF(ISERROR(MATCH($J1182,SorP!$B$1:$B$6226,0)),"",INDIRECT("'SorP'!$A$"&amp;MATCH($S1182&amp;$J1182,SorP!C:C,0))))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IF(B1183="","",IF(ISERROR(MATCH($J1183,SorP!$B$1:$B$6226,0)),"",INDIRECT("'SorP'!$A$"&amp;MATCH($S1183&amp;$J1183,SorP!C:C,0))))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IF(B1184="","",IF(ISERROR(MATCH($J1184,SorP!$B$1:$B$6226,0)),"",INDIRECT("'SorP'!$A$"&amp;MATCH($S1184&amp;$J1184,SorP!C:C,0))))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IF(B1185="","",IF(ISERROR(MATCH($J1185,SorP!$B$1:$B$6226,0)),"",INDIRECT("'SorP'!$A$"&amp;MATCH($S1185&amp;$J1185,SorP!C:C,0))))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IF(B1186="","",IF(ISERROR(MATCH($J1186,SorP!$B$1:$B$6226,0)),"",INDIRECT("'SorP'!$A$"&amp;MATCH($S1186&amp;$J1186,SorP!C:C,0))))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IF(B1187="","",IF(ISERROR(MATCH($J1187,SorP!$B$1:$B$6226,0)),"",INDIRECT("'SorP'!$A$"&amp;MATCH($S1187&amp;$J1187,SorP!C:C,0))))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IF(B1188="","",IF(ISERROR(MATCH($J1188,SorP!$B$1:$B$6226,0)),"",INDIRECT("'SorP'!$A$"&amp;MATCH($S1188&amp;$J1188,SorP!C:C,0))))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IF(B1189="","",IF(ISERROR(MATCH($J1189,SorP!$B$1:$B$6226,0)),"",INDIRECT("'SorP'!$A$"&amp;MATCH($S1189&amp;$J1189,SorP!C:C,0))))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IF(B1190="","",IF(ISERROR(MATCH($J1190,SorP!$B$1:$B$6226,0)),"",INDIRECT("'SorP'!$A$"&amp;MATCH($S1190&amp;$J1190,SorP!C:C,0))))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IF(B1191="","",IF(ISERROR(MATCH($J1191,SorP!$B$1:$B$6226,0)),"",INDIRECT("'SorP'!$A$"&amp;MATCH($S1191&amp;$J1191,SorP!C:C,0))))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IF(B1192="","",IF(ISERROR(MATCH($J1192,SorP!$B$1:$B$6226,0)),"",INDIRECT("'SorP'!$A$"&amp;MATCH($S1192&amp;$J1192,SorP!C:C,0))))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IF(B1193="","",IF(ISERROR(MATCH($J1193,SorP!$B$1:$B$6226,0)),"",INDIRECT("'SorP'!$A$"&amp;MATCH($S1193&amp;$J1193,SorP!C:C,0))))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IF(B1194="","",IF(ISERROR(MATCH($J1194,SorP!$B$1:$B$6226,0)),"",INDIRECT("'SorP'!$A$"&amp;MATCH($S1194&amp;$J1194,SorP!C:C,0))))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IF(B1195="","",IF(ISERROR(MATCH($J1195,SorP!$B$1:$B$6226,0)),"",INDIRECT("'SorP'!$A$"&amp;MATCH($S1195&amp;$J1195,SorP!C:C,0))))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IF(B1196="","",IF(ISERROR(MATCH($J1196,SorP!$B$1:$B$6226,0)),"",INDIRECT("'SorP'!$A$"&amp;MATCH($S1196&amp;$J1196,SorP!C:C,0))))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IF(B1197="","",IF(ISERROR(MATCH($J1197,SorP!$B$1:$B$6226,0)),"",INDIRECT("'SorP'!$A$"&amp;MATCH($S1197&amp;$J1197,SorP!C:C,0))))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IF(B1198="","",IF(ISERROR(MATCH($J1198,SorP!$B$1:$B$6226,0)),"",INDIRECT("'SorP'!$A$"&amp;MATCH($S1198&amp;$J1198,SorP!C:C,0))))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IF(B1199="","",IF(ISERROR(MATCH($J1199,SorP!$B$1:$B$6226,0)),"",INDIRECT("'SorP'!$A$"&amp;MATCH($S1199&amp;$J1199,SorP!C:C,0))))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IF(B1200="","",IF(ISERROR(MATCH($J1200,SorP!$B$1:$B$6226,0)),"",INDIRECT("'SorP'!$A$"&amp;MATCH($S1200&amp;$J1200,SorP!C:C,0))))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IF(B1201="","",IF(ISERROR(MATCH($J1201,SorP!$B$1:$B$6226,0)),"",INDIRECT("'SorP'!$A$"&amp;MATCH($S1201&amp;$J1201,SorP!C:C,0))))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IF(B1202="","",IF(ISERROR(MATCH($J1202,SorP!$B$1:$B$6226,0)),"",INDIRECT("'SorP'!$A$"&amp;MATCH($S1202&amp;$J1202,SorP!C:C,0))))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IF(B1203="","",IF(ISERROR(MATCH($J1203,SorP!$B$1:$B$6226,0)),"",INDIRECT("'SorP'!$A$"&amp;MATCH($S1203&amp;$J1203,SorP!C:C,0))))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IF(B1204="","",IF(ISERROR(MATCH($J1204,SorP!$B$1:$B$6226,0)),"",INDIRECT("'SorP'!$A$"&amp;MATCH($S1204&amp;$J1204,SorP!C:C,0))))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IF(B1205="","",IF(ISERROR(MATCH($J1205,SorP!$B$1:$B$6226,0)),"",INDIRECT("'SorP'!$A$"&amp;MATCH($S1205&amp;$J1205,SorP!C:C,0))))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IF(B1206="","",IF(ISERROR(MATCH($J1206,SorP!$B$1:$B$6226,0)),"",INDIRECT("'SorP'!$A$"&amp;MATCH($S1206&amp;$J1206,SorP!C:C,0))))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IF(B1207="","",IF(ISERROR(MATCH($J1207,SorP!$B$1:$B$6226,0)),"",INDIRECT("'SorP'!$A$"&amp;MATCH($S1207&amp;$J1207,SorP!C:C,0))))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IF(B1208="","",IF(ISERROR(MATCH($J1208,SorP!$B$1:$B$6226,0)),"",INDIRECT("'SorP'!$A$"&amp;MATCH($S1208&amp;$J1208,SorP!C:C,0))))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IF(B1209="","",IF(ISERROR(MATCH($J1209,SorP!$B$1:$B$6226,0)),"",INDIRECT("'SorP'!$A$"&amp;MATCH($S1209&amp;$J1209,SorP!C:C,0))))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IF(B1210="","",IF(ISERROR(MATCH($J1210,SorP!$B$1:$B$6226,0)),"",INDIRECT("'SorP'!$A$"&amp;MATCH($S1210&amp;$J1210,SorP!C:C,0))))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IF(B1211="","",IF(ISERROR(MATCH($J1211,SorP!$B$1:$B$6226,0)),"",INDIRECT("'SorP'!$A$"&amp;MATCH($S1211&amp;$J1211,SorP!C:C,0))))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IF(B1212="","",IF(ISERROR(MATCH($J1212,SorP!$B$1:$B$6226,0)),"",INDIRECT("'SorP'!$A$"&amp;MATCH($S1212&amp;$J1212,SorP!C:C,0))))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IF(B1213="","",IF(ISERROR(MATCH($J1213,SorP!$B$1:$B$6226,0)),"",INDIRECT("'SorP'!$A$"&amp;MATCH($S1213&amp;$J1213,SorP!C:C,0))))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IF(B1214="","",IF(ISERROR(MATCH($J1214,SorP!$B$1:$B$6226,0)),"",INDIRECT("'SorP'!$A$"&amp;MATCH($S1214&amp;$J1214,SorP!C:C,0))))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IF(B1215="","",IF(ISERROR(MATCH($J1215,SorP!$B$1:$B$6226,0)),"",INDIRECT("'SorP'!$A$"&amp;MATCH($S1215&amp;$J1215,SorP!C:C,0))))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IF(B1216="","",IF(ISERROR(MATCH($J1216,SorP!$B$1:$B$6226,0)),"",INDIRECT("'SorP'!$A$"&amp;MATCH($S1216&amp;$J1216,SorP!C:C,0))))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IF(B1217="","",IF(ISERROR(MATCH($J1217,SorP!$B$1:$B$6226,0)),"",INDIRECT("'SorP'!$A$"&amp;MATCH($S1217&amp;$J1217,SorP!C:C,0))))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IF(B1218="","",IF(ISERROR(MATCH($J1218,SorP!$B$1:$B$6226,0)),"",INDIRECT("'SorP'!$A$"&amp;MATCH($S1218&amp;$J1218,SorP!C:C,0))))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IF(B1219="","",IF(ISERROR(MATCH($J1219,SorP!$B$1:$B$6226,0)),"",INDIRECT("'SorP'!$A$"&amp;MATCH($S1219&amp;$J1219,SorP!C:C,0))))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IF(B1220="","",IF(ISERROR(MATCH($J1220,SorP!$B$1:$B$6226,0)),"",INDIRECT("'SorP'!$A$"&amp;MATCH($S1220&amp;$J1220,SorP!C:C,0))))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IF(B1221="","",IF(ISERROR(MATCH($J1221,SorP!$B$1:$B$6226,0)),"",INDIRECT("'SorP'!$A$"&amp;MATCH($S1221&amp;$J1221,SorP!C:C,0))))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IF(B1222="","",IF(ISERROR(MATCH($J1222,SorP!$B$1:$B$6226,0)),"",INDIRECT("'SorP'!$A$"&amp;MATCH($S1222&amp;$J1222,SorP!C:C,0))))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IF(B1223="","",IF(ISERROR(MATCH($J1223,SorP!$B$1:$B$6226,0)),"",INDIRECT("'SorP'!$A$"&amp;MATCH($S1223&amp;$J1223,SorP!C:C,0))))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IF(B1224="","",IF(ISERROR(MATCH($J1224,SorP!$B$1:$B$6226,0)),"",INDIRECT("'SorP'!$A$"&amp;MATCH($S1224&amp;$J1224,SorP!C:C,0))))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IF(B1225="","",IF(ISERROR(MATCH($J1225,SorP!$B$1:$B$6226,0)),"",INDIRECT("'SorP'!$A$"&amp;MATCH($S1225&amp;$J1225,SorP!C:C,0))))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IF(B1226="","",IF(ISERROR(MATCH($J1226,SorP!$B$1:$B$6226,0)),"",INDIRECT("'SorP'!$A$"&amp;MATCH($S1226&amp;$J1226,SorP!C:C,0))))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IF(B1227="","",IF(ISERROR(MATCH($J1227,SorP!$B$1:$B$6226,0)),"",INDIRECT("'SorP'!$A$"&amp;MATCH($S1227&amp;$J1227,SorP!C:C,0))))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IF(B1228="","",IF(ISERROR(MATCH($J1228,SorP!$B$1:$B$6226,0)),"",INDIRECT("'SorP'!$A$"&amp;MATCH($S1228&amp;$J1228,SorP!C:C,0))))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IF(B1229="","",IF(ISERROR(MATCH($J1229,SorP!$B$1:$B$6226,0)),"",INDIRECT("'SorP'!$A$"&amp;MATCH($S1229&amp;$J1229,SorP!C:C,0))))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IF(B1230="","",IF(ISERROR(MATCH($J1230,SorP!$B$1:$B$6226,0)),"",INDIRECT("'SorP'!$A$"&amp;MATCH($S1230&amp;$J1230,SorP!C:C,0))))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IF(B1231="","",IF(ISERROR(MATCH($J1231,SorP!$B$1:$B$6226,0)),"",INDIRECT("'SorP'!$A$"&amp;MATCH($S1231&amp;$J1231,SorP!C:C,0))))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IF(B1232="","",IF(ISERROR(MATCH($J1232,SorP!$B$1:$B$6226,0)),"",INDIRECT("'SorP'!$A$"&amp;MATCH($S1232&amp;$J1232,SorP!C:C,0))))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IF(B1233="","",IF(ISERROR(MATCH($J1233,SorP!$B$1:$B$6226,0)),"",INDIRECT("'SorP'!$A$"&amp;MATCH($S1233&amp;$J1233,SorP!C:C,0))))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IF(B1234="","",IF(ISERROR(MATCH($J1234,SorP!$B$1:$B$6226,0)),"",INDIRECT("'SorP'!$A$"&amp;MATCH($S1234&amp;$J1234,SorP!C:C,0))))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IF(B1235="","",IF(ISERROR(MATCH($J1235,SorP!$B$1:$B$6226,0)),"",INDIRECT("'SorP'!$A$"&amp;MATCH($S1235&amp;$J1235,SorP!C:C,0))))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IF(B1236="","",IF(ISERROR(MATCH($J1236,SorP!$B$1:$B$6226,0)),"",INDIRECT("'SorP'!$A$"&amp;MATCH($S1236&amp;$J1236,SorP!C:C,0))))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IF(B1237="","",IF(ISERROR(MATCH($J1237,SorP!$B$1:$B$6226,0)),"",INDIRECT("'SorP'!$A$"&amp;MATCH($S1237&amp;$J1237,SorP!C:C,0))))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IF(B1238="","",IF(ISERROR(MATCH($J1238,SorP!$B$1:$B$6226,0)),"",INDIRECT("'SorP'!$A$"&amp;MATCH($S1238&amp;$J1238,SorP!C:C,0))))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IF(B1239="","",IF(ISERROR(MATCH($J1239,SorP!$B$1:$B$6226,0)),"",INDIRECT("'SorP'!$A$"&amp;MATCH($S1239&amp;$J1239,SorP!C:C,0))))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IF(B1240="","",IF(ISERROR(MATCH($J1240,SorP!$B$1:$B$6226,0)),"",INDIRECT("'SorP'!$A$"&amp;MATCH($S1240&amp;$J1240,SorP!C:C,0))))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IF(B1241="","",IF(ISERROR(MATCH($J1241,SorP!$B$1:$B$6226,0)),"",INDIRECT("'SorP'!$A$"&amp;MATCH($S1241&amp;$J1241,SorP!C:C,0))))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IF(B1242="","",IF(ISERROR(MATCH($J1242,SorP!$B$1:$B$6226,0)),"",INDIRECT("'SorP'!$A$"&amp;MATCH($S1242&amp;$J1242,SorP!C:C,0))))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IF(B1243="","",IF(ISERROR(MATCH($J1243,SorP!$B$1:$B$6226,0)),"",INDIRECT("'SorP'!$A$"&amp;MATCH($S1243&amp;$J1243,SorP!C:C,0))))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IF(B1244="","",IF(ISERROR(MATCH($J1244,SorP!$B$1:$B$6226,0)),"",INDIRECT("'SorP'!$A$"&amp;MATCH($S1244&amp;$J1244,SorP!C:C,0))))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IF(B1245="","",IF(ISERROR(MATCH($J1245,SorP!$B$1:$B$6226,0)),"",INDIRECT("'SorP'!$A$"&amp;MATCH($S1245&amp;$J1245,SorP!C:C,0))))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IF(B1246="","",IF(ISERROR(MATCH($J1246,SorP!$B$1:$B$6226,0)),"",INDIRECT("'SorP'!$A$"&amp;MATCH($S1246&amp;$J1246,SorP!C:C,0))))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IF(B1247="","",IF(ISERROR(MATCH($J1247,SorP!$B$1:$B$6226,0)),"",INDIRECT("'SorP'!$A$"&amp;MATCH($S1247&amp;$J1247,SorP!C:C,0))))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IF(B1248="","",IF(ISERROR(MATCH($J1248,SorP!$B$1:$B$6226,0)),"",INDIRECT("'SorP'!$A$"&amp;MATCH($S1248&amp;$J1248,SorP!C:C,0))))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IF(B1249="","",IF(ISERROR(MATCH($J1249,SorP!$B$1:$B$6226,0)),"",INDIRECT("'SorP'!$A$"&amp;MATCH($S1249&amp;$J1249,SorP!C:C,0))))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IF(B1250="","",IF(ISERROR(MATCH($J1250,SorP!$B$1:$B$6226,0)),"",INDIRECT("'SorP'!$A$"&amp;MATCH($S1250&amp;$J1250,SorP!C:C,0))))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IF(B1251="","",IF(ISERROR(MATCH($J1251,SorP!$B$1:$B$6226,0)),"",INDIRECT("'SorP'!$A$"&amp;MATCH($S1251&amp;$J1251,SorP!C:C,0))))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IF(B1252="","",IF(ISERROR(MATCH($J1252,SorP!$B$1:$B$6226,0)),"",INDIRECT("'SorP'!$A$"&amp;MATCH($S1252&amp;$J1252,SorP!C:C,0))))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IF(B1253="","",IF(ISERROR(MATCH($J1253,SorP!$B$1:$B$6226,0)),"",INDIRECT("'SorP'!$A$"&amp;MATCH($S1253&amp;$J1253,SorP!C:C,0))))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IF(B1254="","",IF(ISERROR(MATCH($J1254,SorP!$B$1:$B$6226,0)),"",INDIRECT("'SorP'!$A$"&amp;MATCH($S1254&amp;$J1254,SorP!C:C,0))))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IF(B1255="","",IF(ISERROR(MATCH($J1255,SorP!$B$1:$B$6226,0)),"",INDIRECT("'SorP'!$A$"&amp;MATCH($S1255&amp;$J1255,SorP!C:C,0))))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IF(B1256="","",IF(ISERROR(MATCH($J1256,SorP!$B$1:$B$6226,0)),"",INDIRECT("'SorP'!$A$"&amp;MATCH($S1256&amp;$J1256,SorP!C:C,0))))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IF(B1257="","",IF(ISERROR(MATCH($J1257,SorP!$B$1:$B$6226,0)),"",INDIRECT("'SorP'!$A$"&amp;MATCH($S1257&amp;$J1257,SorP!C:C,0))))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IF(B1258="","",IF(ISERROR(MATCH($J1258,SorP!$B$1:$B$6226,0)),"",INDIRECT("'SorP'!$A$"&amp;MATCH($S1258&amp;$J1258,SorP!C:C,0))))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IF(B1259="","",IF(ISERROR(MATCH($J1259,SorP!$B$1:$B$6226,0)),"",INDIRECT("'SorP'!$A$"&amp;MATCH($S1259&amp;$J1259,SorP!C:C,0))))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IF(B1260="","",IF(ISERROR(MATCH($J1260,SorP!$B$1:$B$6226,0)),"",INDIRECT("'SorP'!$A$"&amp;MATCH($S1260&amp;$J1260,SorP!C:C,0))))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IF(B1261="","",IF(ISERROR(MATCH($J1261,SorP!$B$1:$B$6226,0)),"",INDIRECT("'SorP'!$A$"&amp;MATCH($S1261&amp;$J1261,SorP!C:C,0))))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IF(B1262="","",IF(ISERROR(MATCH($J1262,SorP!$B$1:$B$6226,0)),"",INDIRECT("'SorP'!$A$"&amp;MATCH($S1262&amp;$J1262,SorP!C:C,0))))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IF(B1263="","",IF(ISERROR(MATCH($J1263,SorP!$B$1:$B$6226,0)),"",INDIRECT("'SorP'!$A$"&amp;MATCH($S1263&amp;$J1263,SorP!C:C,0))))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IF(B1264="","",IF(ISERROR(MATCH($J1264,SorP!$B$1:$B$6226,0)),"",INDIRECT("'SorP'!$A$"&amp;MATCH($S1264&amp;$J1264,SorP!C:C,0))))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IF(B1265="","",IF(ISERROR(MATCH($J1265,SorP!$B$1:$B$6226,0)),"",INDIRECT("'SorP'!$A$"&amp;MATCH($S1265&amp;$J1265,SorP!C:C,0))))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IF(B1266="","",IF(ISERROR(MATCH($J1266,SorP!$B$1:$B$6226,0)),"",INDIRECT("'SorP'!$A$"&amp;MATCH($S1266&amp;$J1266,SorP!C:C,0))))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IF(B1267="","",IF(ISERROR(MATCH($J1267,SorP!$B$1:$B$6226,0)),"",INDIRECT("'SorP'!$A$"&amp;MATCH($S1267&amp;$J1267,SorP!C:C,0))))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IF(B1268="","",IF(ISERROR(MATCH($J1268,SorP!$B$1:$B$6226,0)),"",INDIRECT("'SorP'!$A$"&amp;MATCH($S1268&amp;$J1268,SorP!C:C,0))))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IF(B1269="","",IF(ISERROR(MATCH($J1269,SorP!$B$1:$B$6226,0)),"",INDIRECT("'SorP'!$A$"&amp;MATCH($S1269&amp;$J1269,SorP!C:C,0))))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IF(B1270="","",IF(ISERROR(MATCH($J1270,SorP!$B$1:$B$6226,0)),"",INDIRECT("'SorP'!$A$"&amp;MATCH($S1270&amp;$J1270,SorP!C:C,0))))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IF(B1271="","",IF(ISERROR(MATCH($J1271,SorP!$B$1:$B$6226,0)),"",INDIRECT("'SorP'!$A$"&amp;MATCH($S1271&amp;$J1271,SorP!C:C,0))))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IF(B1272="","",IF(ISERROR(MATCH($J1272,SorP!$B$1:$B$6226,0)),"",INDIRECT("'SorP'!$A$"&amp;MATCH($S1272&amp;$J1272,SorP!C:C,0))))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IF(B1273="","",IF(ISERROR(MATCH($J1273,SorP!$B$1:$B$6226,0)),"",INDIRECT("'SorP'!$A$"&amp;MATCH($S1273&amp;$J1273,SorP!C:C,0))))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IF(B1274="","",IF(ISERROR(MATCH($J1274,SorP!$B$1:$B$6226,0)),"",INDIRECT("'SorP'!$A$"&amp;MATCH($S1274&amp;$J1274,SorP!C:C,0))))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IF(B1275="","",IF(ISERROR(MATCH($J1275,SorP!$B$1:$B$6226,0)),"",INDIRECT("'SorP'!$A$"&amp;MATCH($S1275&amp;$J1275,SorP!C:C,0))))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IF(B1276="","",IF(ISERROR(MATCH($J1276,SorP!$B$1:$B$6226,0)),"",INDIRECT("'SorP'!$A$"&amp;MATCH($S1276&amp;$J1276,SorP!C:C,0))))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IF(B1277="","",IF(ISERROR(MATCH($J1277,SorP!$B$1:$B$6226,0)),"",INDIRECT("'SorP'!$A$"&amp;MATCH($S1277&amp;$J1277,SorP!C:C,0))))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IF(B1278="","",IF(ISERROR(MATCH($J1278,SorP!$B$1:$B$6226,0)),"",INDIRECT("'SorP'!$A$"&amp;MATCH($S1278&amp;$J1278,SorP!C:C,0))))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IF(B1279="","",IF(ISERROR(MATCH($J1279,SorP!$B$1:$B$6226,0)),"",INDIRECT("'SorP'!$A$"&amp;MATCH($S1279&amp;$J1279,SorP!C:C,0))))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IF(B1280="","",IF(ISERROR(MATCH($J1280,SorP!$B$1:$B$6226,0)),"",INDIRECT("'SorP'!$A$"&amp;MATCH($S1280&amp;$J1280,SorP!C:C,0))))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IF(B1281="","",IF(ISERROR(MATCH($J1281,SorP!$B$1:$B$6226,0)),"",INDIRECT("'SorP'!$A$"&amp;MATCH($S1281&amp;$J1281,SorP!C:C,0))))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IF(B1282="","",IF(ISERROR(MATCH($J1282,SorP!$B$1:$B$6226,0)),"",INDIRECT("'SorP'!$A$"&amp;MATCH($S1282&amp;$J1282,SorP!C:C,0))))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IF(B1283="","",IF(ISERROR(MATCH($J1283,SorP!$B$1:$B$6226,0)),"",INDIRECT("'SorP'!$A$"&amp;MATCH($S1283&amp;$J1283,SorP!C:C,0))))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IF(B1284="","",IF(ISERROR(MATCH($J1284,SorP!$B$1:$B$6226,0)),"",INDIRECT("'SorP'!$A$"&amp;MATCH($S1284&amp;$J1284,SorP!C:C,0))))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IF(B1285="","",IF(ISERROR(MATCH($J1285,SorP!$B$1:$B$6226,0)),"",INDIRECT("'SorP'!$A$"&amp;MATCH($S1285&amp;$J1285,SorP!C:C,0))))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IF(B1286="","",IF(ISERROR(MATCH($J1286,SorP!$B$1:$B$6226,0)),"",INDIRECT("'SorP'!$A$"&amp;MATCH($S1286&amp;$J1286,SorP!C:C,0))))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IF(B1287="","",IF(ISERROR(MATCH($J1287,SorP!$B$1:$B$6226,0)),"",INDIRECT("'SorP'!$A$"&amp;MATCH($S1287&amp;$J1287,SorP!C:C,0))))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IF(B1288="","",IF(ISERROR(MATCH($J1288,SorP!$B$1:$B$6226,0)),"",INDIRECT("'SorP'!$A$"&amp;MATCH($S1288&amp;$J1288,SorP!C:C,0))))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IF(B1289="","",IF(ISERROR(MATCH($J1289,SorP!$B$1:$B$6226,0)),"",INDIRECT("'SorP'!$A$"&amp;MATCH($S1289&amp;$J1289,SorP!C:C,0))))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IF(B1290="","",IF(ISERROR(MATCH($J1290,SorP!$B$1:$B$6226,0)),"",INDIRECT("'SorP'!$A$"&amp;MATCH($S1290&amp;$J1290,SorP!C:C,0))))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IF(B1291="","",IF(ISERROR(MATCH($J1291,SorP!$B$1:$B$6226,0)),"",INDIRECT("'SorP'!$A$"&amp;MATCH($S1291&amp;$J1291,SorP!C:C,0))))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IF(B1292="","",IF(ISERROR(MATCH($J1292,SorP!$B$1:$B$6226,0)),"",INDIRECT("'SorP'!$A$"&amp;MATCH($S1292&amp;$J1292,SorP!C:C,0))))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IF(B1293="","",IF(ISERROR(MATCH($J1293,SorP!$B$1:$B$6226,0)),"",INDIRECT("'SorP'!$A$"&amp;MATCH($S1293&amp;$J1293,SorP!C:C,0))))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IF(B1294="","",IF(ISERROR(MATCH($J1294,SorP!$B$1:$B$6226,0)),"",INDIRECT("'SorP'!$A$"&amp;MATCH($S1294&amp;$J1294,SorP!C:C,0))))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IF(B1295="","",IF(ISERROR(MATCH($J1295,SorP!$B$1:$B$6226,0)),"",INDIRECT("'SorP'!$A$"&amp;MATCH($S1295&amp;$J1295,SorP!C:C,0))))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IF(B1296="","",IF(ISERROR(MATCH($J1296,SorP!$B$1:$B$6226,0)),"",INDIRECT("'SorP'!$A$"&amp;MATCH($S1296&amp;$J1296,SorP!C:C,0))))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IF(B1297="","",IF(ISERROR(MATCH($J1297,SorP!$B$1:$B$6226,0)),"",INDIRECT("'SorP'!$A$"&amp;MATCH($S1297&amp;$J1297,SorP!C:C,0))))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IF(B1298="","",IF(ISERROR(MATCH($J1298,SorP!$B$1:$B$6226,0)),"",INDIRECT("'SorP'!$A$"&amp;MATCH($S1298&amp;$J1298,SorP!C:C,0))))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IF(B1299="","",IF(ISERROR(MATCH($J1299,SorP!$B$1:$B$6226,0)),"",INDIRECT("'SorP'!$A$"&amp;MATCH($S1299&amp;$J1299,SorP!C:C,0))))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IF(B1300="","",IF(ISERROR(MATCH($J1300,SorP!$B$1:$B$6226,0)),"",INDIRECT("'SorP'!$A$"&amp;MATCH($S1300&amp;$J1300,SorP!C:C,0))))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IF(B1301="","",IF(ISERROR(MATCH($J1301,SorP!$B$1:$B$6226,0)),"",INDIRECT("'SorP'!$A$"&amp;MATCH($S1301&amp;$J1301,SorP!C:C,0))))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IF(B1302="","",IF(ISERROR(MATCH($J1302,SorP!$B$1:$B$6226,0)),"",INDIRECT("'SorP'!$A$"&amp;MATCH($S1302&amp;$J1302,SorP!C:C,0))))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IF(B1303="","",IF(ISERROR(MATCH($J1303,SorP!$B$1:$B$6226,0)),"",INDIRECT("'SorP'!$A$"&amp;MATCH($S1303&amp;$J1303,SorP!C:C,0))))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IF(B1304="","",IF(ISERROR(MATCH($J1304,SorP!$B$1:$B$6226,0)),"",INDIRECT("'SorP'!$A$"&amp;MATCH($S1304&amp;$J1304,SorP!C:C,0))))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IF(B1305="","",IF(ISERROR(MATCH($J1305,SorP!$B$1:$B$6226,0)),"",INDIRECT("'SorP'!$A$"&amp;MATCH($S1305&amp;$J1305,SorP!C:C,0))))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IF(B1306="","",IF(ISERROR(MATCH($J1306,SorP!$B$1:$B$6226,0)),"",INDIRECT("'SorP'!$A$"&amp;MATCH($S1306&amp;$J1306,SorP!C:C,0))))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IF(B1307="","",IF(ISERROR(MATCH($J1307,SorP!$B$1:$B$6226,0)),"",INDIRECT("'SorP'!$A$"&amp;MATCH($S1307&amp;$J1307,SorP!C:C,0))))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IF(B1308="","",IF(ISERROR(MATCH($J1308,SorP!$B$1:$B$6226,0)),"",INDIRECT("'SorP'!$A$"&amp;MATCH($S1308&amp;$J1308,SorP!C:C,0))))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IF(B1309="","",IF(ISERROR(MATCH($J1309,SorP!$B$1:$B$6226,0)),"",INDIRECT("'SorP'!$A$"&amp;MATCH($S1309&amp;$J1309,SorP!C:C,0))))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IF(B1310="","",IF(ISERROR(MATCH($J1310,SorP!$B$1:$B$6226,0)),"",INDIRECT("'SorP'!$A$"&amp;MATCH($S1310&amp;$J1310,SorP!C:C,0))))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IF(B1311="","",IF(ISERROR(MATCH($J1311,SorP!$B$1:$B$6226,0)),"",INDIRECT("'SorP'!$A$"&amp;MATCH($S1311&amp;$J1311,SorP!C:C,0))))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IF(B1312="","",IF(ISERROR(MATCH($J1312,SorP!$B$1:$B$6226,0)),"",INDIRECT("'SorP'!$A$"&amp;MATCH($S1312&amp;$J1312,SorP!C:C,0))))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IF(B1313="","",IF(ISERROR(MATCH($J1313,SorP!$B$1:$B$6226,0)),"",INDIRECT("'SorP'!$A$"&amp;MATCH($S1313&amp;$J1313,SorP!C:C,0))))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IF(B1314="","",IF(ISERROR(MATCH($J1314,SorP!$B$1:$B$6226,0)),"",INDIRECT("'SorP'!$A$"&amp;MATCH($S1314&amp;$J1314,SorP!C:C,0))))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IF(B1315="","",IF(ISERROR(MATCH($J1315,SorP!$B$1:$B$6226,0)),"",INDIRECT("'SorP'!$A$"&amp;MATCH($S1315&amp;$J1315,SorP!C:C,0))))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IF(B1316="","",IF(ISERROR(MATCH($J1316,SorP!$B$1:$B$6226,0)),"",INDIRECT("'SorP'!$A$"&amp;MATCH($S1316&amp;$J1316,SorP!C:C,0))))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IF(B1317="","",IF(ISERROR(MATCH($J1317,SorP!$B$1:$B$6226,0)),"",INDIRECT("'SorP'!$A$"&amp;MATCH($S1317&amp;$J1317,SorP!C:C,0))))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IF(B1318="","",IF(ISERROR(MATCH($J1318,SorP!$B$1:$B$6226,0)),"",INDIRECT("'SorP'!$A$"&amp;MATCH($S1318&amp;$J1318,SorP!C:C,0))))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IF(B1319="","",IF(ISERROR(MATCH($J1319,SorP!$B$1:$B$6226,0)),"",INDIRECT("'SorP'!$A$"&amp;MATCH($S1319&amp;$J1319,SorP!C:C,0))))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IF(B1320="","",IF(ISERROR(MATCH($J1320,SorP!$B$1:$B$6226,0)),"",INDIRECT("'SorP'!$A$"&amp;MATCH($S1320&amp;$J1320,SorP!C:C,0))))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IF(B1321="","",IF(ISERROR(MATCH($J1321,SorP!$B$1:$B$6226,0)),"",INDIRECT("'SorP'!$A$"&amp;MATCH($S1321&amp;$J1321,SorP!C:C,0))))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IF(B1322="","",IF(ISERROR(MATCH($J1322,SorP!$B$1:$B$6226,0)),"",INDIRECT("'SorP'!$A$"&amp;MATCH($S1322&amp;$J1322,SorP!C:C,0))))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IF(B1323="","",IF(ISERROR(MATCH($J1323,SorP!$B$1:$B$6226,0)),"",INDIRECT("'SorP'!$A$"&amp;MATCH($S1323&amp;$J1323,SorP!C:C,0))))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IF(B1324="","",IF(ISERROR(MATCH($J1324,SorP!$B$1:$B$6226,0)),"",INDIRECT("'SorP'!$A$"&amp;MATCH($S1324&amp;$J1324,SorP!C:C,0))))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IF(B1325="","",IF(ISERROR(MATCH($J1325,SorP!$B$1:$B$6226,0)),"",INDIRECT("'SorP'!$A$"&amp;MATCH($S1325&amp;$J1325,SorP!C:C,0))))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IF(B1326="","",IF(ISERROR(MATCH($J1326,SorP!$B$1:$B$6226,0)),"",INDIRECT("'SorP'!$A$"&amp;MATCH($S1326&amp;$J1326,SorP!C:C,0))))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IF(B1327="","",IF(ISERROR(MATCH($J1327,SorP!$B$1:$B$6226,0)),"",INDIRECT("'SorP'!$A$"&amp;MATCH($S1327&amp;$J1327,SorP!C:C,0))))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IF(B1328="","",IF(ISERROR(MATCH($J1328,SorP!$B$1:$B$6226,0)),"",INDIRECT("'SorP'!$A$"&amp;MATCH($S1328&amp;$J1328,SorP!C:C,0))))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IF(B1329="","",IF(ISERROR(MATCH($J1329,SorP!$B$1:$B$6226,0)),"",INDIRECT("'SorP'!$A$"&amp;MATCH($S1329&amp;$J1329,SorP!C:C,0))))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IF(B1330="","",IF(ISERROR(MATCH($J1330,SorP!$B$1:$B$6226,0)),"",INDIRECT("'SorP'!$A$"&amp;MATCH($S1330&amp;$J1330,SorP!C:C,0))))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IF(B1331="","",IF(ISERROR(MATCH($J1331,SorP!$B$1:$B$6226,0)),"",INDIRECT("'SorP'!$A$"&amp;MATCH($S1331&amp;$J1331,SorP!C:C,0))))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IF(B1332="","",IF(ISERROR(MATCH($J1332,SorP!$B$1:$B$6226,0)),"",INDIRECT("'SorP'!$A$"&amp;MATCH($S1332&amp;$J1332,SorP!C:C,0))))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IF(B1333="","",IF(ISERROR(MATCH($J1333,SorP!$B$1:$B$6226,0)),"",INDIRECT("'SorP'!$A$"&amp;MATCH($S1333&amp;$J1333,SorP!C:C,0))))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IF(B1334="","",IF(ISERROR(MATCH($J1334,SorP!$B$1:$B$6226,0)),"",INDIRECT("'SorP'!$A$"&amp;MATCH($S1334&amp;$J1334,SorP!C:C,0))))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IF(B1335="","",IF(ISERROR(MATCH($J1335,SorP!$B$1:$B$6226,0)),"",INDIRECT("'SorP'!$A$"&amp;MATCH($S1335&amp;$J1335,SorP!C:C,0))))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IF(B1336="","",IF(ISERROR(MATCH($J1336,SorP!$B$1:$B$6226,0)),"",INDIRECT("'SorP'!$A$"&amp;MATCH($S1336&amp;$J1336,SorP!C:C,0))))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IF(B1337="","",IF(ISERROR(MATCH($J1337,SorP!$B$1:$B$6226,0)),"",INDIRECT("'SorP'!$A$"&amp;MATCH($S1337&amp;$J1337,SorP!C:C,0))))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IF(B1338="","",IF(ISERROR(MATCH($J1338,SorP!$B$1:$B$6226,0)),"",INDIRECT("'SorP'!$A$"&amp;MATCH($S1338&amp;$J1338,SorP!C:C,0))))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IF(B1339="","",IF(ISERROR(MATCH($J1339,SorP!$B$1:$B$6226,0)),"",INDIRECT("'SorP'!$A$"&amp;MATCH($S1339&amp;$J1339,SorP!C:C,0))))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IF(B1340="","",IF(ISERROR(MATCH($J1340,SorP!$B$1:$B$6226,0)),"",INDIRECT("'SorP'!$A$"&amp;MATCH($S1340&amp;$J1340,SorP!C:C,0))))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IF(B1341="","",IF(ISERROR(MATCH($J1341,SorP!$B$1:$B$6226,0)),"",INDIRECT("'SorP'!$A$"&amp;MATCH($S1341&amp;$J1341,SorP!C:C,0))))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IF(B1342="","",IF(ISERROR(MATCH($J1342,SorP!$B$1:$B$6226,0)),"",INDIRECT("'SorP'!$A$"&amp;MATCH($S1342&amp;$J1342,SorP!C:C,0))))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IF(B1343="","",IF(ISERROR(MATCH($J1343,SorP!$B$1:$B$6226,0)),"",INDIRECT("'SorP'!$A$"&amp;MATCH($S1343&amp;$J1343,SorP!C:C,0))))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IF(B1344="","",IF(ISERROR(MATCH($J1344,SorP!$B$1:$B$6226,0)),"",INDIRECT("'SorP'!$A$"&amp;MATCH($S1344&amp;$J1344,SorP!C:C,0))))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IF(B1345="","",IF(ISERROR(MATCH($J1345,SorP!$B$1:$B$6226,0)),"",INDIRECT("'SorP'!$A$"&amp;MATCH($S1345&amp;$J1345,SorP!C:C,0))))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IF(B1346="","",IF(ISERROR(MATCH($J1346,SorP!$B$1:$B$6226,0)),"",INDIRECT("'SorP'!$A$"&amp;MATCH($S1346&amp;$J1346,SorP!C:C,0))))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IF(B1347="","",IF(ISERROR(MATCH($J1347,SorP!$B$1:$B$6226,0)),"",INDIRECT("'SorP'!$A$"&amp;MATCH($S1347&amp;$J1347,SorP!C:C,0))))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IF(B1348="","",IF(ISERROR(MATCH($J1348,SorP!$B$1:$B$6226,0)),"",INDIRECT("'SorP'!$A$"&amp;MATCH($S1348&amp;$J1348,SorP!C:C,0))))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IF(B1349="","",IF(ISERROR(MATCH($J1349,SorP!$B$1:$B$6226,0)),"",INDIRECT("'SorP'!$A$"&amp;MATCH($S1349&amp;$J1349,SorP!C:C,0))))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IF(B1350="","",IF(ISERROR(MATCH($J1350,SorP!$B$1:$B$6226,0)),"",INDIRECT("'SorP'!$A$"&amp;MATCH($S1350&amp;$J1350,SorP!C:C,0))))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IF(B1351="","",IF(ISERROR(MATCH($J1351,SorP!$B$1:$B$6226,0)),"",INDIRECT("'SorP'!$A$"&amp;MATCH($S1351&amp;$J1351,SorP!C:C,0))))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IF(B1352="","",IF(ISERROR(MATCH($J1352,SorP!$B$1:$B$6226,0)),"",INDIRECT("'SorP'!$A$"&amp;MATCH($S1352&amp;$J1352,SorP!C:C,0))))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IF(B1353="","",IF(ISERROR(MATCH($J1353,SorP!$B$1:$B$6226,0)),"",INDIRECT("'SorP'!$A$"&amp;MATCH($S1353&amp;$J1353,SorP!C:C,0))))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IF(B1354="","",IF(ISERROR(MATCH($J1354,SorP!$B$1:$B$6226,0)),"",INDIRECT("'SorP'!$A$"&amp;MATCH($S1354&amp;$J1354,SorP!C:C,0))))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IF(B1355="","",IF(ISERROR(MATCH($J1355,SorP!$B$1:$B$6226,0)),"",INDIRECT("'SorP'!$A$"&amp;MATCH($S1355&amp;$J1355,SorP!C:C,0))))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IF(B1356="","",IF(ISERROR(MATCH($J1356,SorP!$B$1:$B$6226,0)),"",INDIRECT("'SorP'!$A$"&amp;MATCH($S1356&amp;$J1356,SorP!C:C,0))))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IF(B1357="","",IF(ISERROR(MATCH($J1357,SorP!$B$1:$B$6226,0)),"",INDIRECT("'SorP'!$A$"&amp;MATCH($S1357&amp;$J1357,SorP!C:C,0))))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IF(B1358="","",IF(ISERROR(MATCH($J1358,SorP!$B$1:$B$6226,0)),"",INDIRECT("'SorP'!$A$"&amp;MATCH($S1358&amp;$J1358,SorP!C:C,0))))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IF(B1359="","",IF(ISERROR(MATCH($J1359,SorP!$B$1:$B$6226,0)),"",INDIRECT("'SorP'!$A$"&amp;MATCH($S1359&amp;$J1359,SorP!C:C,0))))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IF(B1360="","",IF(ISERROR(MATCH($J1360,SorP!$B$1:$B$6226,0)),"",INDIRECT("'SorP'!$A$"&amp;MATCH($S1360&amp;$J1360,SorP!C:C,0))))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IF(B1361="","",IF(ISERROR(MATCH($J1361,SorP!$B$1:$B$6226,0)),"",INDIRECT("'SorP'!$A$"&amp;MATCH($S1361&amp;$J1361,SorP!C:C,0))))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IF(B1362="","",IF(ISERROR(MATCH($J1362,SorP!$B$1:$B$6226,0)),"",INDIRECT("'SorP'!$A$"&amp;MATCH($S1362&amp;$J1362,SorP!C:C,0))))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IF(B1363="","",IF(ISERROR(MATCH($J1363,SorP!$B$1:$B$6226,0)),"",INDIRECT("'SorP'!$A$"&amp;MATCH($S1363&amp;$J1363,SorP!C:C,0))))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IF(B1364="","",IF(ISERROR(MATCH($J1364,SorP!$B$1:$B$6226,0)),"",INDIRECT("'SorP'!$A$"&amp;MATCH($S1364&amp;$J1364,SorP!C:C,0))))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IF(B1365="","",IF(ISERROR(MATCH($J1365,SorP!$B$1:$B$6226,0)),"",INDIRECT("'SorP'!$A$"&amp;MATCH($S1365&amp;$J1365,SorP!C:C,0))))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IF(B1366="","",IF(ISERROR(MATCH($J1366,SorP!$B$1:$B$6226,0)),"",INDIRECT("'SorP'!$A$"&amp;MATCH($S1366&amp;$J1366,SorP!C:C,0))))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IF(B1367="","",IF(ISERROR(MATCH($J1367,SorP!$B$1:$B$6226,0)),"",INDIRECT("'SorP'!$A$"&amp;MATCH($S1367&amp;$J1367,SorP!C:C,0))))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IF(B1368="","",IF(ISERROR(MATCH($J1368,SorP!$B$1:$B$6226,0)),"",INDIRECT("'SorP'!$A$"&amp;MATCH($S1368&amp;$J1368,SorP!C:C,0))))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IF(B1369="","",IF(ISERROR(MATCH($J1369,SorP!$B$1:$B$6226,0)),"",INDIRECT("'SorP'!$A$"&amp;MATCH($S1369&amp;$J1369,SorP!C:C,0))))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IF(B1370="","",IF(ISERROR(MATCH($J1370,SorP!$B$1:$B$6226,0)),"",INDIRECT("'SorP'!$A$"&amp;MATCH($S1370&amp;$J1370,SorP!C:C,0))))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IF(B1371="","",IF(ISERROR(MATCH($J1371,SorP!$B$1:$B$6226,0)),"",INDIRECT("'SorP'!$A$"&amp;MATCH($S1371&amp;$J1371,SorP!C:C,0))))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IF(B1372="","",IF(ISERROR(MATCH($J1372,SorP!$B$1:$B$6226,0)),"",INDIRECT("'SorP'!$A$"&amp;MATCH($S1372&amp;$J1372,SorP!C:C,0))))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IF(B1373="","",IF(ISERROR(MATCH($J1373,SorP!$B$1:$B$6226,0)),"",INDIRECT("'SorP'!$A$"&amp;MATCH($S1373&amp;$J1373,SorP!C:C,0))))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IF(B1374="","",IF(ISERROR(MATCH($J1374,SorP!$B$1:$B$6226,0)),"",INDIRECT("'SorP'!$A$"&amp;MATCH($S1374&amp;$J1374,SorP!C:C,0))))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IF(B1375="","",IF(ISERROR(MATCH($J1375,SorP!$B$1:$B$6226,0)),"",INDIRECT("'SorP'!$A$"&amp;MATCH($S1375&amp;$J1375,SorP!C:C,0))))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IF(B1376="","",IF(ISERROR(MATCH($J1376,SorP!$B$1:$B$6226,0)),"",INDIRECT("'SorP'!$A$"&amp;MATCH($S1376&amp;$J1376,SorP!C:C,0))))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IF(B1377="","",IF(ISERROR(MATCH($J1377,SorP!$B$1:$B$6226,0)),"",INDIRECT("'SorP'!$A$"&amp;MATCH($S1377&amp;$J1377,SorP!C:C,0))))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IF(B1378="","",IF(ISERROR(MATCH($J1378,SorP!$B$1:$B$6226,0)),"",INDIRECT("'SorP'!$A$"&amp;MATCH($S1378&amp;$J1378,SorP!C:C,0))))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IF(B1379="","",IF(ISERROR(MATCH($J1379,SorP!$B$1:$B$6226,0)),"",INDIRECT("'SorP'!$A$"&amp;MATCH($S1379&amp;$J1379,SorP!C:C,0))))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IF(B1380="","",IF(ISERROR(MATCH($J1380,SorP!$B$1:$B$6226,0)),"",INDIRECT("'SorP'!$A$"&amp;MATCH($S1380&amp;$J1380,SorP!C:C,0))))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IF(B1381="","",IF(ISERROR(MATCH($J1381,SorP!$B$1:$B$6226,0)),"",INDIRECT("'SorP'!$A$"&amp;MATCH($S1381&amp;$J1381,SorP!C:C,0))))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IF(B1382="","",IF(ISERROR(MATCH($J1382,SorP!$B$1:$B$6226,0)),"",INDIRECT("'SorP'!$A$"&amp;MATCH($S1382&amp;$J1382,SorP!C:C,0))))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IF(B1383="","",IF(ISERROR(MATCH($J1383,SorP!$B$1:$B$6226,0)),"",INDIRECT("'SorP'!$A$"&amp;MATCH($S1383&amp;$J1383,SorP!C:C,0))))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IF(B1384="","",IF(ISERROR(MATCH($J1384,SorP!$B$1:$B$6226,0)),"",INDIRECT("'SorP'!$A$"&amp;MATCH($S1384&amp;$J1384,SorP!C:C,0))))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IF(B1385="","",IF(ISERROR(MATCH($J1385,SorP!$B$1:$B$6226,0)),"",INDIRECT("'SorP'!$A$"&amp;MATCH($S1385&amp;$J1385,SorP!C:C,0))))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IF(B1386="","",IF(ISERROR(MATCH($J1386,SorP!$B$1:$B$6226,0)),"",INDIRECT("'SorP'!$A$"&amp;MATCH($S1386&amp;$J1386,SorP!C:C,0))))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IF(B1387="","",IF(ISERROR(MATCH($J1387,SorP!$B$1:$B$6226,0)),"",INDIRECT("'SorP'!$A$"&amp;MATCH($S1387&amp;$J1387,SorP!C:C,0))))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IF(B1388="","",IF(ISERROR(MATCH($J1388,SorP!$B$1:$B$6226,0)),"",INDIRECT("'SorP'!$A$"&amp;MATCH($S1388&amp;$J1388,SorP!C:C,0))))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IF(B1389="","",IF(ISERROR(MATCH($J1389,SorP!$B$1:$B$6226,0)),"",INDIRECT("'SorP'!$A$"&amp;MATCH($S1389&amp;$J1389,SorP!C:C,0))))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IF(B1390="","",IF(ISERROR(MATCH($J1390,SorP!$B$1:$B$6226,0)),"",INDIRECT("'SorP'!$A$"&amp;MATCH($S1390&amp;$J1390,SorP!C:C,0))))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IF(B1391="","",IF(ISERROR(MATCH($J1391,SorP!$B$1:$B$6226,0)),"",INDIRECT("'SorP'!$A$"&amp;MATCH($S1391&amp;$J1391,SorP!C:C,0))))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IF(B1392="","",IF(ISERROR(MATCH($J1392,SorP!$B$1:$B$6226,0)),"",INDIRECT("'SorP'!$A$"&amp;MATCH($S1392&amp;$J1392,SorP!C:C,0))))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IF(B1393="","",IF(ISERROR(MATCH($J1393,SorP!$B$1:$B$6226,0)),"",INDIRECT("'SorP'!$A$"&amp;MATCH($S1393&amp;$J1393,SorP!C:C,0))))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IF(B1394="","",IF(ISERROR(MATCH($J1394,SorP!$B$1:$B$6226,0)),"",INDIRECT("'SorP'!$A$"&amp;MATCH($S1394&amp;$J1394,SorP!C:C,0))))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IF(B1395="","",IF(ISERROR(MATCH($J1395,SorP!$B$1:$B$6226,0)),"",INDIRECT("'SorP'!$A$"&amp;MATCH($S1395&amp;$J1395,SorP!C:C,0))))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IF(B1396="","",IF(ISERROR(MATCH($J1396,SorP!$B$1:$B$6226,0)),"",INDIRECT("'SorP'!$A$"&amp;MATCH($S1396&amp;$J1396,SorP!C:C,0))))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IF(B1397="","",IF(ISERROR(MATCH($J1397,SorP!$B$1:$B$6226,0)),"",INDIRECT("'SorP'!$A$"&amp;MATCH($S1397&amp;$J1397,SorP!C:C,0))))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IF(B1398="","",IF(ISERROR(MATCH($J1398,SorP!$B$1:$B$6226,0)),"",INDIRECT("'SorP'!$A$"&amp;MATCH($S1398&amp;$J1398,SorP!C:C,0))))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IF(B1399="","",IF(ISERROR(MATCH($J1399,SorP!$B$1:$B$6226,0)),"",INDIRECT("'SorP'!$A$"&amp;MATCH($S1399&amp;$J1399,SorP!C:C,0))))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IF(B1400="","",IF(ISERROR(MATCH($J1400,SorP!$B$1:$B$6226,0)),"",INDIRECT("'SorP'!$A$"&amp;MATCH($S1400&amp;$J1400,SorP!C:C,0))))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IF(B1401="","",IF(ISERROR(MATCH($J1401,SorP!$B$1:$B$6226,0)),"",INDIRECT("'SorP'!$A$"&amp;MATCH($S1401&amp;$J1401,SorP!C:C,0))))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IF(B1402="","",IF(ISERROR(MATCH($J1402,SorP!$B$1:$B$6226,0)),"",INDIRECT("'SorP'!$A$"&amp;MATCH($S1402&amp;$J1402,SorP!C:C,0))))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IF(B1403="","",IF(ISERROR(MATCH($J1403,SorP!$B$1:$B$6226,0)),"",INDIRECT("'SorP'!$A$"&amp;MATCH($S1403&amp;$J1403,SorP!C:C,0))))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IF(B1404="","",IF(ISERROR(MATCH($J1404,SorP!$B$1:$B$6226,0)),"",INDIRECT("'SorP'!$A$"&amp;MATCH($S1404&amp;$J1404,SorP!C:C,0))))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IF(B1405="","",IF(ISERROR(MATCH($J1405,SorP!$B$1:$B$6226,0)),"",INDIRECT("'SorP'!$A$"&amp;MATCH($S1405&amp;$J1405,SorP!C:C,0))))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IF(B1406="","",IF(ISERROR(MATCH($J1406,SorP!$B$1:$B$6226,0)),"",INDIRECT("'SorP'!$A$"&amp;MATCH($S1406&amp;$J1406,SorP!C:C,0))))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IF(B1407="","",IF(ISERROR(MATCH($J1407,SorP!$B$1:$B$6226,0)),"",INDIRECT("'SorP'!$A$"&amp;MATCH($S1407&amp;$J1407,SorP!C:C,0))))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IF(B1408="","",IF(ISERROR(MATCH($J1408,SorP!$B$1:$B$6226,0)),"",INDIRECT("'SorP'!$A$"&amp;MATCH($S1408&amp;$J1408,SorP!C:C,0))))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IF(B1409="","",IF(ISERROR(MATCH($J1409,SorP!$B$1:$B$6226,0)),"",INDIRECT("'SorP'!$A$"&amp;MATCH($S1409&amp;$J1409,SorP!C:C,0))))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IF(B1410="","",IF(ISERROR(MATCH($J1410,SorP!$B$1:$B$6226,0)),"",INDIRECT("'SorP'!$A$"&amp;MATCH($S1410&amp;$J1410,SorP!C:C,0))))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IF(B1411="","",IF(ISERROR(MATCH($J1411,SorP!$B$1:$B$6226,0)),"",INDIRECT("'SorP'!$A$"&amp;MATCH($S1411&amp;$J1411,SorP!C:C,0))))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IF(B1412="","",IF(ISERROR(MATCH($J1412,SorP!$B$1:$B$6226,0)),"",INDIRECT("'SorP'!$A$"&amp;MATCH($S1412&amp;$J1412,SorP!C:C,0))))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IF(B1413="","",IF(ISERROR(MATCH($J1413,SorP!$B$1:$B$6226,0)),"",INDIRECT("'SorP'!$A$"&amp;MATCH($S1413&amp;$J1413,SorP!C:C,0))))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IF(B1414="","",IF(ISERROR(MATCH($J1414,SorP!$B$1:$B$6226,0)),"",INDIRECT("'SorP'!$A$"&amp;MATCH($S1414&amp;$J1414,SorP!C:C,0))))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IF(B1415="","",IF(ISERROR(MATCH($J1415,SorP!$B$1:$B$6226,0)),"",INDIRECT("'SorP'!$A$"&amp;MATCH($S1415&amp;$J1415,SorP!C:C,0))))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IF(B1416="","",IF(ISERROR(MATCH($J1416,SorP!$B$1:$B$6226,0)),"",INDIRECT("'SorP'!$A$"&amp;MATCH($S1416&amp;$J1416,SorP!C:C,0))))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IF(B1417="","",IF(ISERROR(MATCH($J1417,SorP!$B$1:$B$6226,0)),"",INDIRECT("'SorP'!$A$"&amp;MATCH($S1417&amp;$J1417,SorP!C:C,0))))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IF(B1418="","",IF(ISERROR(MATCH($J1418,SorP!$B$1:$B$6226,0)),"",INDIRECT("'SorP'!$A$"&amp;MATCH($S1418&amp;$J1418,SorP!C:C,0))))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IF(B1419="","",IF(ISERROR(MATCH($J1419,SorP!$B$1:$B$6226,0)),"",INDIRECT("'SorP'!$A$"&amp;MATCH($S1419&amp;$J1419,SorP!C:C,0))))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IF(B1420="","",IF(ISERROR(MATCH($J1420,SorP!$B$1:$B$6226,0)),"",INDIRECT("'SorP'!$A$"&amp;MATCH($S1420&amp;$J1420,SorP!C:C,0))))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IF(B1421="","",IF(ISERROR(MATCH($J1421,SorP!$B$1:$B$6226,0)),"",INDIRECT("'SorP'!$A$"&amp;MATCH($S1421&amp;$J1421,SorP!C:C,0))))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IF(B1422="","",IF(ISERROR(MATCH($J1422,SorP!$B$1:$B$6226,0)),"",INDIRECT("'SorP'!$A$"&amp;MATCH($S1422&amp;$J1422,SorP!C:C,0))))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IF(B1423="","",IF(ISERROR(MATCH($J1423,SorP!$B$1:$B$6226,0)),"",INDIRECT("'SorP'!$A$"&amp;MATCH($S1423&amp;$J1423,SorP!C:C,0))))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IF(B1424="","",IF(ISERROR(MATCH($J1424,SorP!$B$1:$B$6226,0)),"",INDIRECT("'SorP'!$A$"&amp;MATCH($S1424&amp;$J1424,SorP!C:C,0))))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IF(B1425="","",IF(ISERROR(MATCH($J1425,SorP!$B$1:$B$6226,0)),"",INDIRECT("'SorP'!$A$"&amp;MATCH($S1425&amp;$J1425,SorP!C:C,0))))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IF(B1426="","",IF(ISERROR(MATCH($J1426,SorP!$B$1:$B$6226,0)),"",INDIRECT("'SorP'!$A$"&amp;MATCH($S1426&amp;$J1426,SorP!C:C,0))))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IF(B1427="","",IF(ISERROR(MATCH($J1427,SorP!$B$1:$B$6226,0)),"",INDIRECT("'SorP'!$A$"&amp;MATCH($S1427&amp;$J1427,SorP!C:C,0))))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IF(B1428="","",IF(ISERROR(MATCH($J1428,SorP!$B$1:$B$6226,0)),"",INDIRECT("'SorP'!$A$"&amp;MATCH($S1428&amp;$J1428,SorP!C:C,0))))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IF(B1429="","",IF(ISERROR(MATCH($J1429,SorP!$B$1:$B$6226,0)),"",INDIRECT("'SorP'!$A$"&amp;MATCH($S1429&amp;$J1429,SorP!C:C,0))))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IF(B1430="","",IF(ISERROR(MATCH($J1430,SorP!$B$1:$B$6226,0)),"",INDIRECT("'SorP'!$A$"&amp;MATCH($S1430&amp;$J1430,SorP!C:C,0))))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IF(B1431="","",IF(ISERROR(MATCH($J1431,SorP!$B$1:$B$6226,0)),"",INDIRECT("'SorP'!$A$"&amp;MATCH($S1431&amp;$J1431,SorP!C:C,0))))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IF(B1432="","",IF(ISERROR(MATCH($J1432,SorP!$B$1:$B$6226,0)),"",INDIRECT("'SorP'!$A$"&amp;MATCH($S1432&amp;$J1432,SorP!C:C,0))))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IF(B1433="","",IF(ISERROR(MATCH($J1433,SorP!$B$1:$B$6226,0)),"",INDIRECT("'SorP'!$A$"&amp;MATCH($S1433&amp;$J1433,SorP!C:C,0))))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IF(B1434="","",IF(ISERROR(MATCH($J1434,SorP!$B$1:$B$6226,0)),"",INDIRECT("'SorP'!$A$"&amp;MATCH($S1434&amp;$J1434,SorP!C:C,0))))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IF(B1435="","",IF(ISERROR(MATCH($J1435,SorP!$B$1:$B$6226,0)),"",INDIRECT("'SorP'!$A$"&amp;MATCH($S1435&amp;$J1435,SorP!C:C,0))))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IF(B1436="","",IF(ISERROR(MATCH($J1436,SorP!$B$1:$B$6226,0)),"",INDIRECT("'SorP'!$A$"&amp;MATCH($S1436&amp;$J1436,SorP!C:C,0))))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IF(B1437="","",IF(ISERROR(MATCH($J1437,SorP!$B$1:$B$6226,0)),"",INDIRECT("'SorP'!$A$"&amp;MATCH($S1437&amp;$J1437,SorP!C:C,0))))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IF(B1438="","",IF(ISERROR(MATCH($J1438,SorP!$B$1:$B$6226,0)),"",INDIRECT("'SorP'!$A$"&amp;MATCH($S1438&amp;$J1438,SorP!C:C,0))))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IF(B1439="","",IF(ISERROR(MATCH($J1439,SorP!$B$1:$B$6226,0)),"",INDIRECT("'SorP'!$A$"&amp;MATCH($S1439&amp;$J1439,SorP!C:C,0))))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IF(B1440="","",IF(ISERROR(MATCH($J1440,SorP!$B$1:$B$6226,0)),"",INDIRECT("'SorP'!$A$"&amp;MATCH($S1440&amp;$J1440,SorP!C:C,0))))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IF(B1441="","",IF(ISERROR(MATCH($J1441,SorP!$B$1:$B$6226,0)),"",INDIRECT("'SorP'!$A$"&amp;MATCH($S1441&amp;$J1441,SorP!C:C,0))))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IF(B1442="","",IF(ISERROR(MATCH($J1442,SorP!$B$1:$B$6226,0)),"",INDIRECT("'SorP'!$A$"&amp;MATCH($S1442&amp;$J1442,SorP!C:C,0))))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IF(B1443="","",IF(ISERROR(MATCH($J1443,SorP!$B$1:$B$6226,0)),"",INDIRECT("'SorP'!$A$"&amp;MATCH($S1443&amp;$J1443,SorP!C:C,0))))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IF(B1444="","",IF(ISERROR(MATCH($J1444,SorP!$B$1:$B$6226,0)),"",INDIRECT("'SorP'!$A$"&amp;MATCH($S1444&amp;$J1444,SorP!C:C,0))))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IF(B1445="","",IF(ISERROR(MATCH($J1445,SorP!$B$1:$B$6226,0)),"",INDIRECT("'SorP'!$A$"&amp;MATCH($S1445&amp;$J1445,SorP!C:C,0))))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IF(B1446="","",IF(ISERROR(MATCH($J1446,SorP!$B$1:$B$6226,0)),"",INDIRECT("'SorP'!$A$"&amp;MATCH($S1446&amp;$J1446,SorP!C:C,0))))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IF(B1447="","",IF(ISERROR(MATCH($J1447,SorP!$B$1:$B$6226,0)),"",INDIRECT("'SorP'!$A$"&amp;MATCH($S1447&amp;$J1447,SorP!C:C,0))))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IF(B1448="","",IF(ISERROR(MATCH($J1448,SorP!$B$1:$B$6226,0)),"",INDIRECT("'SorP'!$A$"&amp;MATCH($S1448&amp;$J1448,SorP!C:C,0))))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IF(B1449="","",IF(ISERROR(MATCH($J1449,SorP!$B$1:$B$6226,0)),"",INDIRECT("'SorP'!$A$"&amp;MATCH($S1449&amp;$J1449,SorP!C:C,0))))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IF(B1450="","",IF(ISERROR(MATCH($J1450,SorP!$B$1:$B$6226,0)),"",INDIRECT("'SorP'!$A$"&amp;MATCH($S1450&amp;$J1450,SorP!C:C,0))))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IF(B1451="","",IF(ISERROR(MATCH($J1451,SorP!$B$1:$B$6226,0)),"",INDIRECT("'SorP'!$A$"&amp;MATCH($S1451&amp;$J1451,SorP!C:C,0))))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IF(B1452="","",IF(ISERROR(MATCH($J1452,SorP!$B$1:$B$6226,0)),"",INDIRECT("'SorP'!$A$"&amp;MATCH($S1452&amp;$J1452,SorP!C:C,0))))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IF(B1453="","",IF(ISERROR(MATCH($J1453,SorP!$B$1:$B$6226,0)),"",INDIRECT("'SorP'!$A$"&amp;MATCH($S1453&amp;$J1453,SorP!C:C,0))))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IF(B1454="","",IF(ISERROR(MATCH($J1454,SorP!$B$1:$B$6226,0)),"",INDIRECT("'SorP'!$A$"&amp;MATCH($S1454&amp;$J1454,SorP!C:C,0))))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IF(B1455="","",IF(ISERROR(MATCH($J1455,SorP!$B$1:$B$6226,0)),"",INDIRECT("'SorP'!$A$"&amp;MATCH($S1455&amp;$J1455,SorP!C:C,0))))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IF(B1456="","",IF(ISERROR(MATCH($J1456,SorP!$B$1:$B$6226,0)),"",INDIRECT("'SorP'!$A$"&amp;MATCH($S1456&amp;$J1456,SorP!C:C,0))))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IF(B1457="","",IF(ISERROR(MATCH($J1457,SorP!$B$1:$B$6226,0)),"",INDIRECT("'SorP'!$A$"&amp;MATCH($S1457&amp;$J1457,SorP!C:C,0))))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IF(B1458="","",IF(ISERROR(MATCH($J1458,SorP!$B$1:$B$6226,0)),"",INDIRECT("'SorP'!$A$"&amp;MATCH($S1458&amp;$J1458,SorP!C:C,0))))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IF(B1459="","",IF(ISERROR(MATCH($J1459,SorP!$B$1:$B$6226,0)),"",INDIRECT("'SorP'!$A$"&amp;MATCH($S1459&amp;$J1459,SorP!C:C,0))))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IF(B1460="","",IF(ISERROR(MATCH($J1460,SorP!$B$1:$B$6226,0)),"",INDIRECT("'SorP'!$A$"&amp;MATCH($S1460&amp;$J1460,SorP!C:C,0))))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IF(B1461="","",IF(ISERROR(MATCH($J1461,SorP!$B$1:$B$6226,0)),"",INDIRECT("'SorP'!$A$"&amp;MATCH($S1461&amp;$J1461,SorP!C:C,0))))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IF(B1462="","",IF(ISERROR(MATCH($J1462,SorP!$B$1:$B$6226,0)),"",INDIRECT("'SorP'!$A$"&amp;MATCH($S1462&amp;$J1462,SorP!C:C,0))))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IF(B1463="","",IF(ISERROR(MATCH($J1463,SorP!$B$1:$B$6226,0)),"",INDIRECT("'SorP'!$A$"&amp;MATCH($S1463&amp;$J1463,SorP!C:C,0))))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IF(B1464="","",IF(ISERROR(MATCH($J1464,SorP!$B$1:$B$6226,0)),"",INDIRECT("'SorP'!$A$"&amp;MATCH($S1464&amp;$J1464,SorP!C:C,0))))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IF(B1465="","",IF(ISERROR(MATCH($J1465,SorP!$B$1:$B$6226,0)),"",INDIRECT("'SorP'!$A$"&amp;MATCH($S1465&amp;$J1465,SorP!C:C,0))))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IF(B1466="","",IF(ISERROR(MATCH($J1466,SorP!$B$1:$B$6226,0)),"",INDIRECT("'SorP'!$A$"&amp;MATCH($S1466&amp;$J1466,SorP!C:C,0))))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IF(B1467="","",IF(ISERROR(MATCH($J1467,SorP!$B$1:$B$6226,0)),"",INDIRECT("'SorP'!$A$"&amp;MATCH($S1467&amp;$J1467,SorP!C:C,0))))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IF(B1468="","",IF(ISERROR(MATCH($J1468,SorP!$B$1:$B$6226,0)),"",INDIRECT("'SorP'!$A$"&amp;MATCH($S1468&amp;$J1468,SorP!C:C,0))))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IF(B1469="","",IF(ISERROR(MATCH($J1469,SorP!$B$1:$B$6226,0)),"",INDIRECT("'SorP'!$A$"&amp;MATCH($S1469&amp;$J1469,SorP!C:C,0))))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IF(B1470="","",IF(ISERROR(MATCH($J1470,SorP!$B$1:$B$6226,0)),"",INDIRECT("'SorP'!$A$"&amp;MATCH($S1470&amp;$J1470,SorP!C:C,0))))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IF(B1471="","",IF(ISERROR(MATCH($J1471,SorP!$B$1:$B$6226,0)),"",INDIRECT("'SorP'!$A$"&amp;MATCH($S1471&amp;$J1471,SorP!C:C,0))))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IF(B1472="","",IF(ISERROR(MATCH($J1472,SorP!$B$1:$B$6226,0)),"",INDIRECT("'SorP'!$A$"&amp;MATCH($S1472&amp;$J1472,SorP!C:C,0))))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IF(B1473="","",IF(ISERROR(MATCH($J1473,SorP!$B$1:$B$6226,0)),"",INDIRECT("'SorP'!$A$"&amp;MATCH($S1473&amp;$J1473,SorP!C:C,0))))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IF(B1474="","",IF(ISERROR(MATCH($J1474,SorP!$B$1:$B$6226,0)),"",INDIRECT("'SorP'!$A$"&amp;MATCH($S1474&amp;$J1474,SorP!C:C,0))))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IF(B1475="","",IF(ISERROR(MATCH($J1475,SorP!$B$1:$B$6226,0)),"",INDIRECT("'SorP'!$A$"&amp;MATCH($S1475&amp;$J1475,SorP!C:C,0))))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IF(B1476="","",IF(ISERROR(MATCH($J1476,SorP!$B$1:$B$6226,0)),"",INDIRECT("'SorP'!$A$"&amp;MATCH($S1476&amp;$J1476,SorP!C:C,0))))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IF(B1477="","",IF(ISERROR(MATCH($J1477,SorP!$B$1:$B$6226,0)),"",INDIRECT("'SorP'!$A$"&amp;MATCH($S1477&amp;$J1477,SorP!C:C,0))))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IF(B1478="","",IF(ISERROR(MATCH($J1478,SorP!$B$1:$B$6226,0)),"",INDIRECT("'SorP'!$A$"&amp;MATCH($S1478&amp;$J1478,SorP!C:C,0))))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IF(B1479="","",IF(ISERROR(MATCH($J1479,SorP!$B$1:$B$6226,0)),"",INDIRECT("'SorP'!$A$"&amp;MATCH($S1479&amp;$J1479,SorP!C:C,0))))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IF(B1480="","",IF(ISERROR(MATCH($J1480,SorP!$B$1:$B$6226,0)),"",INDIRECT("'SorP'!$A$"&amp;MATCH($S1480&amp;$J1480,SorP!C:C,0))))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IF(B1481="","",IF(ISERROR(MATCH($J1481,SorP!$B$1:$B$6226,0)),"",INDIRECT("'SorP'!$A$"&amp;MATCH($S1481&amp;$J1481,SorP!C:C,0))))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IF(B1482="","",IF(ISERROR(MATCH($J1482,SorP!$B$1:$B$6226,0)),"",INDIRECT("'SorP'!$A$"&amp;MATCH($S1482&amp;$J1482,SorP!C:C,0))))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IF(B1483="","",IF(ISERROR(MATCH($J1483,SorP!$B$1:$B$6226,0)),"",INDIRECT("'SorP'!$A$"&amp;MATCH($S1483&amp;$J1483,SorP!C:C,0))))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IF(B1484="","",IF(ISERROR(MATCH($J1484,SorP!$B$1:$B$6226,0)),"",INDIRECT("'SorP'!$A$"&amp;MATCH($S1484&amp;$J1484,SorP!C:C,0))))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IF(B1485="","",IF(ISERROR(MATCH($J1485,SorP!$B$1:$B$6226,0)),"",INDIRECT("'SorP'!$A$"&amp;MATCH($S1485&amp;$J1485,SorP!C:C,0))))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IF(B1486="","",IF(ISERROR(MATCH($J1486,SorP!$B$1:$B$6226,0)),"",INDIRECT("'SorP'!$A$"&amp;MATCH($S1486&amp;$J1486,SorP!C:C,0))))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IF(B1487="","",IF(ISERROR(MATCH($J1487,SorP!$B$1:$B$6226,0)),"",INDIRECT("'SorP'!$A$"&amp;MATCH($S1487&amp;$J1487,SorP!C:C,0))))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IF(B1488="","",IF(ISERROR(MATCH($J1488,SorP!$B$1:$B$6226,0)),"",INDIRECT("'SorP'!$A$"&amp;MATCH($S1488&amp;$J1488,SorP!C:C,0))))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IF(B1489="","",IF(ISERROR(MATCH($J1489,SorP!$B$1:$B$6226,0)),"",INDIRECT("'SorP'!$A$"&amp;MATCH($S1489&amp;$J1489,SorP!C:C,0))))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IF(B1490="","",IF(ISERROR(MATCH($J1490,SorP!$B$1:$B$6226,0)),"",INDIRECT("'SorP'!$A$"&amp;MATCH($S1490&amp;$J1490,SorP!C:C,0))))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IF(B1491="","",IF(ISERROR(MATCH($J1491,SorP!$B$1:$B$6226,0)),"",INDIRECT("'SorP'!$A$"&amp;MATCH($S1491&amp;$J1491,SorP!C:C,0))))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IF(B1492="","",IF(ISERROR(MATCH($J1492,SorP!$B$1:$B$6226,0)),"",INDIRECT("'SorP'!$A$"&amp;MATCH($S1492&amp;$J1492,SorP!C:C,0))))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IF(B1493="","",IF(ISERROR(MATCH($J1493,SorP!$B$1:$B$6226,0)),"",INDIRECT("'SorP'!$A$"&amp;MATCH($S1493&amp;$J1493,SorP!C:C,0))))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IF(B1494="","",IF(ISERROR(MATCH($J1494,SorP!$B$1:$B$6226,0)),"",INDIRECT("'SorP'!$A$"&amp;MATCH($S1494&amp;$J1494,SorP!C:C,0))))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IF(B1495="","",IF(ISERROR(MATCH($J1495,SorP!$B$1:$B$6226,0)),"",INDIRECT("'SorP'!$A$"&amp;MATCH($S1495&amp;$J1495,SorP!C:C,0))))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IF(B1496="","",IF(ISERROR(MATCH($J1496,SorP!$B$1:$B$6226,0)),"",INDIRECT("'SorP'!$A$"&amp;MATCH($S1496&amp;$J1496,SorP!C:C,0))))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IF(B1497="","",IF(ISERROR(MATCH($J1497,SorP!$B$1:$B$6226,0)),"",INDIRECT("'SorP'!$A$"&amp;MATCH($S1497&amp;$J1497,SorP!C:C,0))))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IF(B1498="","",IF(ISERROR(MATCH($J1498,SorP!$B$1:$B$6226,0)),"",INDIRECT("'SorP'!$A$"&amp;MATCH($S1498&amp;$J1498,SorP!C:C,0))))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IF(B1499="","",IF(ISERROR(MATCH($J1499,SorP!$B$1:$B$6226,0)),"",INDIRECT("'SorP'!$A$"&amp;MATCH($S1499&amp;$J1499,SorP!C:C,0))))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IF(B1500="","",IF(ISERROR(MATCH($J1500,SorP!$B$1:$B$6226,0)),"",INDIRECT("'SorP'!$A$"&amp;MATCH($S1500&amp;$J1500,SorP!C:C,0))))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IF(B1501="","",IF(ISERROR(MATCH($J1501,SorP!$B$1:$B$6226,0)),"",INDIRECT("'SorP'!$A$"&amp;MATCH($S1501&amp;$J1501,SorP!C:C,0))))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IF(B1502="","",IF(ISERROR(MATCH($J1502,SorP!$B$1:$B$6226,0)),"",INDIRECT("'SorP'!$A$"&amp;MATCH($S1502&amp;$J1502,SorP!C:C,0))))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IF(B1503="","",IF(ISERROR(MATCH($J1503,SorP!$B$1:$B$6226,0)),"",INDIRECT("'SorP'!$A$"&amp;MATCH($S1503&amp;$J1503,SorP!C:C,0))))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IF(B1504="","",IF(ISERROR(MATCH($J1504,SorP!$B$1:$B$6226,0)),"",INDIRECT("'SorP'!$A$"&amp;MATCH($S1504&amp;$J1504,SorP!C:C,0))))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IF(B1505="","",IF(ISERROR(MATCH($J1505,SorP!$B$1:$B$6226,0)),"",INDIRECT("'SorP'!$A$"&amp;MATCH($S1505&amp;$J1505,SorP!C:C,0))))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IF(B1506="","",IF(ISERROR(MATCH($J1506,SorP!$B$1:$B$6226,0)),"",INDIRECT("'SorP'!$A$"&amp;MATCH($S1506&amp;$J1506,SorP!C:C,0))))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IF(B1507="","",IF(ISERROR(MATCH($J1507,SorP!$B$1:$B$6226,0)),"",INDIRECT("'SorP'!$A$"&amp;MATCH($S1507&amp;$J1507,SorP!C:C,0))))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IF(B1508="","",IF(ISERROR(MATCH($J1508,SorP!$B$1:$B$6226,0)),"",INDIRECT("'SorP'!$A$"&amp;MATCH($S1508&amp;$J1508,SorP!C:C,0))))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IF(B1509="","",IF(ISERROR(MATCH($J1509,SorP!$B$1:$B$6226,0)),"",INDIRECT("'SorP'!$A$"&amp;MATCH($S1509&amp;$J1509,SorP!C:C,0))))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IF(B1510="","",IF(ISERROR(MATCH($J1510,SorP!$B$1:$B$6226,0)),"",INDIRECT("'SorP'!$A$"&amp;MATCH($S1510&amp;$J1510,SorP!C:C,0))))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IF(B1511="","",IF(ISERROR(MATCH($J1511,SorP!$B$1:$B$6226,0)),"",INDIRECT("'SorP'!$A$"&amp;MATCH($S1511&amp;$J1511,SorP!C:C,0))))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IF(B1512="","",IF(ISERROR(MATCH($J1512,SorP!$B$1:$B$6226,0)),"",INDIRECT("'SorP'!$A$"&amp;MATCH($S1512&amp;$J1512,SorP!C:C,0))))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IF(B1513="","",IF(ISERROR(MATCH($J1513,SorP!$B$1:$B$6226,0)),"",INDIRECT("'SorP'!$A$"&amp;MATCH($S1513&amp;$J1513,SorP!C:C,0))))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IF(B1514="","",IF(ISERROR(MATCH($J1514,SorP!$B$1:$B$6226,0)),"",INDIRECT("'SorP'!$A$"&amp;MATCH($S1514&amp;$J1514,SorP!C:C,0))))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IF(B1515="","",IF(ISERROR(MATCH($J1515,SorP!$B$1:$B$6226,0)),"",INDIRECT("'SorP'!$A$"&amp;MATCH($S1515&amp;$J1515,SorP!C:C,0))))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IF(B1516="","",IF(ISERROR(MATCH($J1516,SorP!$B$1:$B$6226,0)),"",INDIRECT("'SorP'!$A$"&amp;MATCH($S1516&amp;$J1516,SorP!C:C,0))))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IF(B1517="","",IF(ISERROR(MATCH($J1517,SorP!$B$1:$B$6226,0)),"",INDIRECT("'SorP'!$A$"&amp;MATCH($S1517&amp;$J1517,SorP!C:C,0))))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IF(B1518="","",IF(ISERROR(MATCH($J1518,SorP!$B$1:$B$6226,0)),"",INDIRECT("'SorP'!$A$"&amp;MATCH($S1518&amp;$J1518,SorP!C:C,0))))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IF(B1519="","",IF(ISERROR(MATCH($J1519,SorP!$B$1:$B$6226,0)),"",INDIRECT("'SorP'!$A$"&amp;MATCH($S1519&amp;$J1519,SorP!C:C,0))))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IF(B1520="","",IF(ISERROR(MATCH($J1520,SorP!$B$1:$B$6226,0)),"",INDIRECT("'SorP'!$A$"&amp;MATCH($S1520&amp;$J1520,SorP!C:C,0))))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IF(B1521="","",IF(ISERROR(MATCH($J1521,SorP!$B$1:$B$6226,0)),"",INDIRECT("'SorP'!$A$"&amp;MATCH($S1521&amp;$J1521,SorP!C:C,0))))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IF(B1522="","",IF(ISERROR(MATCH($J1522,SorP!$B$1:$B$6226,0)),"",INDIRECT("'SorP'!$A$"&amp;MATCH($S1522&amp;$J1522,SorP!C:C,0))))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IF(B1523="","",IF(ISERROR(MATCH($J1523,SorP!$B$1:$B$6226,0)),"",INDIRECT("'SorP'!$A$"&amp;MATCH($S1523&amp;$J1523,SorP!C:C,0))))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IF(B1524="","",IF(ISERROR(MATCH($J1524,SorP!$B$1:$B$6226,0)),"",INDIRECT("'SorP'!$A$"&amp;MATCH($S1524&amp;$J1524,SorP!C:C,0))))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IF(B1525="","",IF(ISERROR(MATCH($J1525,SorP!$B$1:$B$6226,0)),"",INDIRECT("'SorP'!$A$"&amp;MATCH($S1525&amp;$J1525,SorP!C:C,0))))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IF(B1526="","",IF(ISERROR(MATCH($J1526,SorP!$B$1:$B$6226,0)),"",INDIRECT("'SorP'!$A$"&amp;MATCH($S1526&amp;$J1526,SorP!C:C,0))))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IF(B1527="","",IF(ISERROR(MATCH($J1527,SorP!$B$1:$B$6226,0)),"",INDIRECT("'SorP'!$A$"&amp;MATCH($S1527&amp;$J1527,SorP!C:C,0))))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IF(B1528="","",IF(ISERROR(MATCH($J1528,SorP!$B$1:$B$6226,0)),"",INDIRECT("'SorP'!$A$"&amp;MATCH($S1528&amp;$J1528,SorP!C:C,0))))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IF(B1529="","",IF(ISERROR(MATCH($J1529,SorP!$B$1:$B$6226,0)),"",INDIRECT("'SorP'!$A$"&amp;MATCH($S1529&amp;$J1529,SorP!C:C,0))))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IF(B1530="","",IF(ISERROR(MATCH($J1530,SorP!$B$1:$B$6226,0)),"",INDIRECT("'SorP'!$A$"&amp;MATCH($S1530&amp;$J1530,SorP!C:C,0))))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IF(B1531="","",IF(ISERROR(MATCH($J1531,SorP!$B$1:$B$6226,0)),"",INDIRECT("'SorP'!$A$"&amp;MATCH($S1531&amp;$J1531,SorP!C:C,0))))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IF(B1532="","",IF(ISERROR(MATCH($J1532,SorP!$B$1:$B$6226,0)),"",INDIRECT("'SorP'!$A$"&amp;MATCH($S1532&amp;$J1532,SorP!C:C,0))))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IF(B1533="","",IF(ISERROR(MATCH($J1533,SorP!$B$1:$B$6226,0)),"",INDIRECT("'SorP'!$A$"&amp;MATCH($S1533&amp;$J1533,SorP!C:C,0))))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IF(B1534="","",IF(ISERROR(MATCH($J1534,SorP!$B$1:$B$6226,0)),"",INDIRECT("'SorP'!$A$"&amp;MATCH($S1534&amp;$J1534,SorP!C:C,0))))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IF(B1535="","",IF(ISERROR(MATCH($J1535,SorP!$B$1:$B$6226,0)),"",INDIRECT("'SorP'!$A$"&amp;MATCH($S1535&amp;$J1535,SorP!C:C,0))))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IF(B1536="","",IF(ISERROR(MATCH($J1536,SorP!$B$1:$B$6226,0)),"",INDIRECT("'SorP'!$A$"&amp;MATCH($S1536&amp;$J1536,SorP!C:C,0))))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IF(B1537="","",IF(ISERROR(MATCH($J1537,SorP!$B$1:$B$6226,0)),"",INDIRECT("'SorP'!$A$"&amp;MATCH($S1537&amp;$J1537,SorP!C:C,0))))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IF(B1538="","",IF(ISERROR(MATCH($J1538,SorP!$B$1:$B$6226,0)),"",INDIRECT("'SorP'!$A$"&amp;MATCH($S1538&amp;$J1538,SorP!C:C,0))))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IF(B1539="","",IF(ISERROR(MATCH($J1539,SorP!$B$1:$B$6226,0)),"",INDIRECT("'SorP'!$A$"&amp;MATCH($S1539&amp;$J1539,SorP!C:C,0))))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IF(B1540="","",IF(ISERROR(MATCH($J1540,SorP!$B$1:$B$6226,0)),"",INDIRECT("'SorP'!$A$"&amp;MATCH($S1540&amp;$J1540,SorP!C:C,0))))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IF(B1541="","",IF(ISERROR(MATCH($J1541,SorP!$B$1:$B$6226,0)),"",INDIRECT("'SorP'!$A$"&amp;MATCH($S1541&amp;$J1541,SorP!C:C,0))))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IF(B1542="","",IF(ISERROR(MATCH($J1542,SorP!$B$1:$B$6226,0)),"",INDIRECT("'SorP'!$A$"&amp;MATCH($S1542&amp;$J1542,SorP!C:C,0))))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IF(B1543="","",IF(ISERROR(MATCH($J1543,SorP!$B$1:$B$6226,0)),"",INDIRECT("'SorP'!$A$"&amp;MATCH($S1543&amp;$J1543,SorP!C:C,0))))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IF(B1544="","",IF(ISERROR(MATCH($J1544,SorP!$B$1:$B$6226,0)),"",INDIRECT("'SorP'!$A$"&amp;MATCH($S1544&amp;$J1544,SorP!C:C,0))))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IF(B1545="","",IF(ISERROR(MATCH($J1545,SorP!$B$1:$B$6226,0)),"",INDIRECT("'SorP'!$A$"&amp;MATCH($S1545&amp;$J1545,SorP!C:C,0))))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IF(B1546="","",IF(ISERROR(MATCH($J1546,SorP!$B$1:$B$6226,0)),"",INDIRECT("'SorP'!$A$"&amp;MATCH($S1546&amp;$J1546,SorP!C:C,0))))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IF(B1547="","",IF(ISERROR(MATCH($J1547,SorP!$B$1:$B$6226,0)),"",INDIRECT("'SorP'!$A$"&amp;MATCH($S1547&amp;$J1547,SorP!C:C,0))))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IF(B1548="","",IF(ISERROR(MATCH($J1548,SorP!$B$1:$B$6226,0)),"",INDIRECT("'SorP'!$A$"&amp;MATCH($S1548&amp;$J1548,SorP!C:C,0))))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IF(B1549="","",IF(ISERROR(MATCH($J1549,SorP!$B$1:$B$6226,0)),"",INDIRECT("'SorP'!$A$"&amp;MATCH($S1549&amp;$J1549,SorP!C:C,0))))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IF(B1550="","",IF(ISERROR(MATCH($J1550,SorP!$B$1:$B$6226,0)),"",INDIRECT("'SorP'!$A$"&amp;MATCH($S1550&amp;$J1550,SorP!C:C,0))))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IF(B1551="","",IF(ISERROR(MATCH($J1551,SorP!$B$1:$B$6226,0)),"",INDIRECT("'SorP'!$A$"&amp;MATCH($S1551&amp;$J1551,SorP!C:C,0))))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IF(B1552="","",IF(ISERROR(MATCH($J1552,SorP!$B$1:$B$6226,0)),"",INDIRECT("'SorP'!$A$"&amp;MATCH($S1552&amp;$J1552,SorP!C:C,0))))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IF(B1553="","",IF(ISERROR(MATCH($J1553,SorP!$B$1:$B$6226,0)),"",INDIRECT("'SorP'!$A$"&amp;MATCH($S1553&amp;$J1553,SorP!C:C,0))))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IF(B1554="","",IF(ISERROR(MATCH($J1554,SorP!$B$1:$B$6226,0)),"",INDIRECT("'SorP'!$A$"&amp;MATCH($S1554&amp;$J1554,SorP!C:C,0))))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IF(B1555="","",IF(ISERROR(MATCH($J1555,SorP!$B$1:$B$6226,0)),"",INDIRECT("'SorP'!$A$"&amp;MATCH($S1555&amp;$J1555,SorP!C:C,0))))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IF(B1556="","",IF(ISERROR(MATCH($J1556,SorP!$B$1:$B$6226,0)),"",INDIRECT("'SorP'!$A$"&amp;MATCH($S1556&amp;$J1556,SorP!C:C,0))))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IF(B1557="","",IF(ISERROR(MATCH($J1557,SorP!$B$1:$B$6226,0)),"",INDIRECT("'SorP'!$A$"&amp;MATCH($S1557&amp;$J1557,SorP!C:C,0))))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IF(B1558="","",IF(ISERROR(MATCH($J1558,SorP!$B$1:$B$6226,0)),"",INDIRECT("'SorP'!$A$"&amp;MATCH($S1558&amp;$J1558,SorP!C:C,0))))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IF(B1559="","",IF(ISERROR(MATCH($J1559,SorP!$B$1:$B$6226,0)),"",INDIRECT("'SorP'!$A$"&amp;MATCH($S1559&amp;$J1559,SorP!C:C,0))))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IF(B1560="","",IF(ISERROR(MATCH($J1560,SorP!$B$1:$B$6226,0)),"",INDIRECT("'SorP'!$A$"&amp;MATCH($S1560&amp;$J1560,SorP!C:C,0))))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IF(B1561="","",IF(ISERROR(MATCH($J1561,SorP!$B$1:$B$6226,0)),"",INDIRECT("'SorP'!$A$"&amp;MATCH($S1561&amp;$J1561,SorP!C:C,0))))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IF(B1562="","",IF(ISERROR(MATCH($J1562,SorP!$B$1:$B$6226,0)),"",INDIRECT("'SorP'!$A$"&amp;MATCH($S1562&amp;$J1562,SorP!C:C,0))))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IF(B1563="","",IF(ISERROR(MATCH($J1563,SorP!$B$1:$B$6226,0)),"",INDIRECT("'SorP'!$A$"&amp;MATCH($S1563&amp;$J1563,SorP!C:C,0))))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IF(B1564="","",IF(ISERROR(MATCH($J1564,SorP!$B$1:$B$6226,0)),"",INDIRECT("'SorP'!$A$"&amp;MATCH($S1564&amp;$J1564,SorP!C:C,0))))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IF(B1565="","",IF(ISERROR(MATCH($J1565,SorP!$B$1:$B$6226,0)),"",INDIRECT("'SorP'!$A$"&amp;MATCH($S1565&amp;$J1565,SorP!C:C,0))))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IF(B1566="","",IF(ISERROR(MATCH($J1566,SorP!$B$1:$B$6226,0)),"",INDIRECT("'SorP'!$A$"&amp;MATCH($S1566&amp;$J1566,SorP!C:C,0))))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IF(B1567="","",IF(ISERROR(MATCH($J1567,SorP!$B$1:$B$6226,0)),"",INDIRECT("'SorP'!$A$"&amp;MATCH($S1567&amp;$J1567,SorP!C:C,0))))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IF(B1568="","",IF(ISERROR(MATCH($J1568,SorP!$B$1:$B$6226,0)),"",INDIRECT("'SorP'!$A$"&amp;MATCH($S1568&amp;$J1568,SorP!C:C,0))))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IF(B1569="","",IF(ISERROR(MATCH($J1569,SorP!$B$1:$B$6226,0)),"",INDIRECT("'SorP'!$A$"&amp;MATCH($S1569&amp;$J1569,SorP!C:C,0))))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IF(B1570="","",IF(ISERROR(MATCH($J1570,SorP!$B$1:$B$6226,0)),"",INDIRECT("'SorP'!$A$"&amp;MATCH($S1570&amp;$J1570,SorP!C:C,0))))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IF(B1571="","",IF(ISERROR(MATCH($J1571,SorP!$B$1:$B$6226,0)),"",INDIRECT("'SorP'!$A$"&amp;MATCH($S1571&amp;$J1571,SorP!C:C,0))))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IF(B1572="","",IF(ISERROR(MATCH($J1572,SorP!$B$1:$B$6226,0)),"",INDIRECT("'SorP'!$A$"&amp;MATCH($S1572&amp;$J1572,SorP!C:C,0))))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IF(B1573="","",IF(ISERROR(MATCH($J1573,SorP!$B$1:$B$6226,0)),"",INDIRECT("'SorP'!$A$"&amp;MATCH($S1573&amp;$J1573,SorP!C:C,0))))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IF(B1574="","",IF(ISERROR(MATCH($J1574,SorP!$B$1:$B$6226,0)),"",INDIRECT("'SorP'!$A$"&amp;MATCH($S1574&amp;$J1574,SorP!C:C,0))))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IF(B1575="","",IF(ISERROR(MATCH($J1575,SorP!$B$1:$B$6226,0)),"",INDIRECT("'SorP'!$A$"&amp;MATCH($S1575&amp;$J1575,SorP!C:C,0))))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IF(B1576="","",IF(ISERROR(MATCH($J1576,SorP!$B$1:$B$6226,0)),"",INDIRECT("'SorP'!$A$"&amp;MATCH($S1576&amp;$J1576,SorP!C:C,0))))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IF(B1577="","",IF(ISERROR(MATCH($J1577,SorP!$B$1:$B$6226,0)),"",INDIRECT("'SorP'!$A$"&amp;MATCH($S1577&amp;$J1577,SorP!C:C,0))))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IF(B1578="","",IF(ISERROR(MATCH($J1578,SorP!$B$1:$B$6226,0)),"",INDIRECT("'SorP'!$A$"&amp;MATCH($S1578&amp;$J1578,SorP!C:C,0))))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IF(B1579="","",IF(ISERROR(MATCH($J1579,SorP!$B$1:$B$6226,0)),"",INDIRECT("'SorP'!$A$"&amp;MATCH($S1579&amp;$J1579,SorP!C:C,0))))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IF(B1580="","",IF(ISERROR(MATCH($J1580,SorP!$B$1:$B$6226,0)),"",INDIRECT("'SorP'!$A$"&amp;MATCH($S1580&amp;$J1580,SorP!C:C,0))))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IF(B1581="","",IF(ISERROR(MATCH($J1581,SorP!$B$1:$B$6226,0)),"",INDIRECT("'SorP'!$A$"&amp;MATCH($S1581&amp;$J1581,SorP!C:C,0))))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IF(B1582="","",IF(ISERROR(MATCH($J1582,SorP!$B$1:$B$6226,0)),"",INDIRECT("'SorP'!$A$"&amp;MATCH($S1582&amp;$J1582,SorP!C:C,0))))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IF(B1583="","",IF(ISERROR(MATCH($J1583,SorP!$B$1:$B$6226,0)),"",INDIRECT("'SorP'!$A$"&amp;MATCH($S1583&amp;$J1583,SorP!C:C,0))))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IF(B1584="","",IF(ISERROR(MATCH($J1584,SorP!$B$1:$B$6226,0)),"",INDIRECT("'SorP'!$A$"&amp;MATCH($S1584&amp;$J1584,SorP!C:C,0))))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IF(B1585="","",IF(ISERROR(MATCH($J1585,SorP!$B$1:$B$6226,0)),"",INDIRECT("'SorP'!$A$"&amp;MATCH($S1585&amp;$J1585,SorP!C:C,0))))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IF(B1586="","",IF(ISERROR(MATCH($J1586,SorP!$B$1:$B$6226,0)),"",INDIRECT("'SorP'!$A$"&amp;MATCH($S1586&amp;$J1586,SorP!C:C,0))))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IF(B1587="","",IF(ISERROR(MATCH($J1587,SorP!$B$1:$B$6226,0)),"",INDIRECT("'SorP'!$A$"&amp;MATCH($S1587&amp;$J1587,SorP!C:C,0))))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IF(B1588="","",IF(ISERROR(MATCH($J1588,SorP!$B$1:$B$6226,0)),"",INDIRECT("'SorP'!$A$"&amp;MATCH($S1588&amp;$J1588,SorP!C:C,0))))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IF(B1589="","",IF(ISERROR(MATCH($J1589,SorP!$B$1:$B$6226,0)),"",INDIRECT("'SorP'!$A$"&amp;MATCH($S1589&amp;$J1589,SorP!C:C,0))))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IF(B1590="","",IF(ISERROR(MATCH($J1590,SorP!$B$1:$B$6226,0)),"",INDIRECT("'SorP'!$A$"&amp;MATCH($S1590&amp;$J1590,SorP!C:C,0))))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IF(B1591="","",IF(ISERROR(MATCH($J1591,SorP!$B$1:$B$6226,0)),"",INDIRECT("'SorP'!$A$"&amp;MATCH($S1591&amp;$J1591,SorP!C:C,0))))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IF(B1592="","",IF(ISERROR(MATCH($J1592,SorP!$B$1:$B$6226,0)),"",INDIRECT("'SorP'!$A$"&amp;MATCH($S1592&amp;$J1592,SorP!C:C,0))))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IF(B1593="","",IF(ISERROR(MATCH($J1593,SorP!$B$1:$B$6226,0)),"",INDIRECT("'SorP'!$A$"&amp;MATCH($S1593&amp;$J1593,SorP!C:C,0))))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IF(B1594="","",IF(ISERROR(MATCH($J1594,SorP!$B$1:$B$6226,0)),"",INDIRECT("'SorP'!$A$"&amp;MATCH($S1594&amp;$J1594,SorP!C:C,0))))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IF(B1595="","",IF(ISERROR(MATCH($J1595,SorP!$B$1:$B$6226,0)),"",INDIRECT("'SorP'!$A$"&amp;MATCH($S1595&amp;$J1595,SorP!C:C,0))))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IF(B1596="","",IF(ISERROR(MATCH($J1596,SorP!$B$1:$B$6226,0)),"",INDIRECT("'SorP'!$A$"&amp;MATCH($S1596&amp;$J1596,SorP!C:C,0))))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IF(B1597="","",IF(ISERROR(MATCH($J1597,SorP!$B$1:$B$6226,0)),"",INDIRECT("'SorP'!$A$"&amp;MATCH($S1597&amp;$J1597,SorP!C:C,0))))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IF(B1598="","",IF(ISERROR(MATCH($J1598,SorP!$B$1:$B$6226,0)),"",INDIRECT("'SorP'!$A$"&amp;MATCH($S1598&amp;$J1598,SorP!C:C,0))))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IF(B1599="","",IF(ISERROR(MATCH($J1599,SorP!$B$1:$B$6226,0)),"",INDIRECT("'SorP'!$A$"&amp;MATCH($S1599&amp;$J1599,SorP!C:C,0))))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IF(B1600="","",IF(ISERROR(MATCH($J1600,SorP!$B$1:$B$6226,0)),"",INDIRECT("'SorP'!$A$"&amp;MATCH($S1600&amp;$J1600,SorP!C:C,0))))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IF(B1601="","",IF(ISERROR(MATCH($J1601,SorP!$B$1:$B$6226,0)),"",INDIRECT("'SorP'!$A$"&amp;MATCH($S1601&amp;$J1601,SorP!C:C,0))))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IF(B1602="","",IF(ISERROR(MATCH($J1602,SorP!$B$1:$B$6226,0)),"",INDIRECT("'SorP'!$A$"&amp;MATCH($S1602&amp;$J1602,SorP!C:C,0))))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IF(B1603="","",IF(ISERROR(MATCH($J1603,SorP!$B$1:$B$6226,0)),"",INDIRECT("'SorP'!$A$"&amp;MATCH($S1603&amp;$J1603,SorP!C:C,0))))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IF(B1604="","",IF(ISERROR(MATCH($J1604,SorP!$B$1:$B$6226,0)),"",INDIRECT("'SorP'!$A$"&amp;MATCH($S1604&amp;$J1604,SorP!C:C,0))))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IF(B1605="","",IF(ISERROR(MATCH($J1605,SorP!$B$1:$B$6226,0)),"",INDIRECT("'SorP'!$A$"&amp;MATCH($S1605&amp;$J1605,SorP!C:C,0))))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IF(B1606="","",IF(ISERROR(MATCH($J1606,SorP!$B$1:$B$6226,0)),"",INDIRECT("'SorP'!$A$"&amp;MATCH($S1606&amp;$J1606,SorP!C:C,0))))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IF(B1607="","",IF(ISERROR(MATCH($J1607,SorP!$B$1:$B$6226,0)),"",INDIRECT("'SorP'!$A$"&amp;MATCH($S1607&amp;$J1607,SorP!C:C,0))))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IF(B1608="","",IF(ISERROR(MATCH($J1608,SorP!$B$1:$B$6226,0)),"",INDIRECT("'SorP'!$A$"&amp;MATCH($S1608&amp;$J1608,SorP!C:C,0))))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IF(B1609="","",IF(ISERROR(MATCH($J1609,SorP!$B$1:$B$6226,0)),"",INDIRECT("'SorP'!$A$"&amp;MATCH($S1609&amp;$J1609,SorP!C:C,0))))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IF(B1610="","",IF(ISERROR(MATCH($J1610,SorP!$B$1:$B$6226,0)),"",INDIRECT("'SorP'!$A$"&amp;MATCH($S1610&amp;$J1610,SorP!C:C,0))))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IF(B1611="","",IF(ISERROR(MATCH($J1611,SorP!$B$1:$B$6226,0)),"",INDIRECT("'SorP'!$A$"&amp;MATCH($S1611&amp;$J1611,SorP!C:C,0))))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IF(B1612="","",IF(ISERROR(MATCH($J1612,SorP!$B$1:$B$6226,0)),"",INDIRECT("'SorP'!$A$"&amp;MATCH($S1612&amp;$J1612,SorP!C:C,0))))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IF(B1613="","",IF(ISERROR(MATCH($J1613,SorP!$B$1:$B$6226,0)),"",INDIRECT("'SorP'!$A$"&amp;MATCH($S1613&amp;$J1613,SorP!C:C,0))))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IF(B1614="","",IF(ISERROR(MATCH($J1614,SorP!$B$1:$B$6226,0)),"",INDIRECT("'SorP'!$A$"&amp;MATCH($S1614&amp;$J1614,SorP!C:C,0))))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IF(B1615="","",IF(ISERROR(MATCH($J1615,SorP!$B$1:$B$6226,0)),"",INDIRECT("'SorP'!$A$"&amp;MATCH($S1615&amp;$J1615,SorP!C:C,0))))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IF(B1616="","",IF(ISERROR(MATCH($J1616,SorP!$B$1:$B$6226,0)),"",INDIRECT("'SorP'!$A$"&amp;MATCH($S1616&amp;$J1616,SorP!C:C,0))))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IF(B1617="","",IF(ISERROR(MATCH($J1617,SorP!$B$1:$B$6226,0)),"",INDIRECT("'SorP'!$A$"&amp;MATCH($S1617&amp;$J1617,SorP!C:C,0))))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IF(B1618="","",IF(ISERROR(MATCH($J1618,SorP!$B$1:$B$6226,0)),"",INDIRECT("'SorP'!$A$"&amp;MATCH($S1618&amp;$J1618,SorP!C:C,0))))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IF(B1619="","",IF(ISERROR(MATCH($J1619,SorP!$B$1:$B$6226,0)),"",INDIRECT("'SorP'!$A$"&amp;MATCH($S1619&amp;$J1619,SorP!C:C,0))))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IF(B1620="","",IF(ISERROR(MATCH($J1620,SorP!$B$1:$B$6226,0)),"",INDIRECT("'SorP'!$A$"&amp;MATCH($S1620&amp;$J1620,SorP!C:C,0))))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IF(B1621="","",IF(ISERROR(MATCH($J1621,SorP!$B$1:$B$6226,0)),"",INDIRECT("'SorP'!$A$"&amp;MATCH($S1621&amp;$J1621,SorP!C:C,0))))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IF(B1622="","",IF(ISERROR(MATCH($J1622,SorP!$B$1:$B$6226,0)),"",INDIRECT("'SorP'!$A$"&amp;MATCH($S1622&amp;$J1622,SorP!C:C,0))))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IF(B1623="","",IF(ISERROR(MATCH($J1623,SorP!$B$1:$B$6226,0)),"",INDIRECT("'SorP'!$A$"&amp;MATCH($S1623&amp;$J1623,SorP!C:C,0))))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IF(B1624="","",IF(ISERROR(MATCH($J1624,SorP!$B$1:$B$6226,0)),"",INDIRECT("'SorP'!$A$"&amp;MATCH($S1624&amp;$J1624,SorP!C:C,0))))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IF(B1625="","",IF(ISERROR(MATCH($J1625,SorP!$B$1:$B$6226,0)),"",INDIRECT("'SorP'!$A$"&amp;MATCH($S1625&amp;$J1625,SorP!C:C,0))))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IF(B1626="","",IF(ISERROR(MATCH($J1626,SorP!$B$1:$B$6226,0)),"",INDIRECT("'SorP'!$A$"&amp;MATCH($S1626&amp;$J1626,SorP!C:C,0))))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IF(B1627="","",IF(ISERROR(MATCH($J1627,SorP!$B$1:$B$6226,0)),"",INDIRECT("'SorP'!$A$"&amp;MATCH($S1627&amp;$J1627,SorP!C:C,0))))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IF(B1628="","",IF(ISERROR(MATCH($J1628,SorP!$B$1:$B$6226,0)),"",INDIRECT("'SorP'!$A$"&amp;MATCH($S1628&amp;$J1628,SorP!C:C,0))))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IF(B1629="","",IF(ISERROR(MATCH($J1629,SorP!$B$1:$B$6226,0)),"",INDIRECT("'SorP'!$A$"&amp;MATCH($S1629&amp;$J1629,SorP!C:C,0))))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IF(B1630="","",IF(ISERROR(MATCH($J1630,SorP!$B$1:$B$6226,0)),"",INDIRECT("'SorP'!$A$"&amp;MATCH($S1630&amp;$J1630,SorP!C:C,0))))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IF(B1631="","",IF(ISERROR(MATCH($J1631,SorP!$B$1:$B$6226,0)),"",INDIRECT("'SorP'!$A$"&amp;MATCH($S1631&amp;$J1631,SorP!C:C,0))))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IF(B1632="","",IF(ISERROR(MATCH($J1632,SorP!$B$1:$B$6226,0)),"",INDIRECT("'SorP'!$A$"&amp;MATCH($S1632&amp;$J1632,SorP!C:C,0))))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IF(B1633="","",IF(ISERROR(MATCH($J1633,SorP!$B$1:$B$6226,0)),"",INDIRECT("'SorP'!$A$"&amp;MATCH($S1633&amp;$J1633,SorP!C:C,0))))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IF(B1634="","",IF(ISERROR(MATCH($J1634,SorP!$B$1:$B$6226,0)),"",INDIRECT("'SorP'!$A$"&amp;MATCH($S1634&amp;$J1634,SorP!C:C,0))))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IF(B1635="","",IF(ISERROR(MATCH($J1635,SorP!$B$1:$B$6226,0)),"",INDIRECT("'SorP'!$A$"&amp;MATCH($S1635&amp;$J1635,SorP!C:C,0))))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IF(B1636="","",IF(ISERROR(MATCH($J1636,SorP!$B$1:$B$6226,0)),"",INDIRECT("'SorP'!$A$"&amp;MATCH($S1636&amp;$J1636,SorP!C:C,0))))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IF(B1637="","",IF(ISERROR(MATCH($J1637,SorP!$B$1:$B$6226,0)),"",INDIRECT("'SorP'!$A$"&amp;MATCH($S1637&amp;$J1637,SorP!C:C,0))))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IF(B1638="","",IF(ISERROR(MATCH($J1638,SorP!$B$1:$B$6226,0)),"",INDIRECT("'SorP'!$A$"&amp;MATCH($S1638&amp;$J1638,SorP!C:C,0))))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IF(B1639="","",IF(ISERROR(MATCH($J1639,SorP!$B$1:$B$6226,0)),"",INDIRECT("'SorP'!$A$"&amp;MATCH($S1639&amp;$J1639,SorP!C:C,0))))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IF(B1640="","",IF(ISERROR(MATCH($J1640,SorP!$B$1:$B$6226,0)),"",INDIRECT("'SorP'!$A$"&amp;MATCH($S1640&amp;$J1640,SorP!C:C,0))))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IF(B1641="","",IF(ISERROR(MATCH($J1641,SorP!$B$1:$B$6226,0)),"",INDIRECT("'SorP'!$A$"&amp;MATCH($S1641&amp;$J1641,SorP!C:C,0))))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IF(B1642="","",IF(ISERROR(MATCH($J1642,SorP!$B$1:$B$6226,0)),"",INDIRECT("'SorP'!$A$"&amp;MATCH($S1642&amp;$J1642,SorP!C:C,0))))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IF(B1643="","",IF(ISERROR(MATCH($J1643,SorP!$B$1:$B$6226,0)),"",INDIRECT("'SorP'!$A$"&amp;MATCH($S1643&amp;$J1643,SorP!C:C,0))))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IF(B1644="","",IF(ISERROR(MATCH($J1644,SorP!$B$1:$B$6226,0)),"",INDIRECT("'SorP'!$A$"&amp;MATCH($S1644&amp;$J1644,SorP!C:C,0))))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IF(B1645="","",IF(ISERROR(MATCH($J1645,SorP!$B$1:$B$6226,0)),"",INDIRECT("'SorP'!$A$"&amp;MATCH($S1645&amp;$J1645,SorP!C:C,0))))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IF(B1646="","",IF(ISERROR(MATCH($J1646,SorP!$B$1:$B$6226,0)),"",INDIRECT("'SorP'!$A$"&amp;MATCH($S1646&amp;$J1646,SorP!C:C,0))))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IF(B1647="","",IF(ISERROR(MATCH($J1647,SorP!$B$1:$B$6226,0)),"",INDIRECT("'SorP'!$A$"&amp;MATCH($S1647&amp;$J1647,SorP!C:C,0))))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IF(B1648="","",IF(ISERROR(MATCH($J1648,SorP!$B$1:$B$6226,0)),"",INDIRECT("'SorP'!$A$"&amp;MATCH($S1648&amp;$J1648,SorP!C:C,0))))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IF(B1649="","",IF(ISERROR(MATCH($J1649,SorP!$B$1:$B$6226,0)),"",INDIRECT("'SorP'!$A$"&amp;MATCH($S1649&amp;$J1649,SorP!C:C,0))))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IF(B1650="","",IF(ISERROR(MATCH($J1650,SorP!$B$1:$B$6226,0)),"",INDIRECT("'SorP'!$A$"&amp;MATCH($S1650&amp;$J1650,SorP!C:C,0))))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IF(B1651="","",IF(ISERROR(MATCH($J1651,SorP!$B$1:$B$6226,0)),"",INDIRECT("'SorP'!$A$"&amp;MATCH($S1651&amp;$J1651,SorP!C:C,0))))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IF(B1652="","",IF(ISERROR(MATCH($J1652,SorP!$B$1:$B$6226,0)),"",INDIRECT("'SorP'!$A$"&amp;MATCH($S1652&amp;$J1652,SorP!C:C,0))))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IF(B1653="","",IF(ISERROR(MATCH($J1653,SorP!$B$1:$B$6226,0)),"",INDIRECT("'SorP'!$A$"&amp;MATCH($S1653&amp;$J1653,SorP!C:C,0))))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IF(B1654="","",IF(ISERROR(MATCH($J1654,SorP!$B$1:$B$6226,0)),"",INDIRECT("'SorP'!$A$"&amp;MATCH($S1654&amp;$J1654,SorP!C:C,0))))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IF(B1655="","",IF(ISERROR(MATCH($J1655,SorP!$B$1:$B$6226,0)),"",INDIRECT("'SorP'!$A$"&amp;MATCH($S1655&amp;$J1655,SorP!C:C,0))))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IF(B1656="","",IF(ISERROR(MATCH($J1656,SorP!$B$1:$B$6226,0)),"",INDIRECT("'SorP'!$A$"&amp;MATCH($S1656&amp;$J1656,SorP!C:C,0))))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IF(B1657="","",IF(ISERROR(MATCH($J1657,SorP!$B$1:$B$6226,0)),"",INDIRECT("'SorP'!$A$"&amp;MATCH($S1657&amp;$J1657,SorP!C:C,0))))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IF(B1658="","",IF(ISERROR(MATCH($J1658,SorP!$B$1:$B$6226,0)),"",INDIRECT("'SorP'!$A$"&amp;MATCH($S1658&amp;$J1658,SorP!C:C,0))))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IF(B1659="","",IF(ISERROR(MATCH($J1659,SorP!$B$1:$B$6226,0)),"",INDIRECT("'SorP'!$A$"&amp;MATCH($S1659&amp;$J1659,SorP!C:C,0))))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IF(B1660="","",IF(ISERROR(MATCH($J1660,SorP!$B$1:$B$6226,0)),"",INDIRECT("'SorP'!$A$"&amp;MATCH($S1660&amp;$J1660,SorP!C:C,0))))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IF(B1661="","",IF(ISERROR(MATCH($J1661,SorP!$B$1:$B$6226,0)),"",INDIRECT("'SorP'!$A$"&amp;MATCH($S1661&amp;$J1661,SorP!C:C,0))))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IF(B1662="","",IF(ISERROR(MATCH($J1662,SorP!$B$1:$B$6226,0)),"",INDIRECT("'SorP'!$A$"&amp;MATCH($S1662&amp;$J1662,SorP!C:C,0))))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IF(B1663="","",IF(ISERROR(MATCH($J1663,SorP!$B$1:$B$6226,0)),"",INDIRECT("'SorP'!$A$"&amp;MATCH($S1663&amp;$J1663,SorP!C:C,0))))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IF(B1664="","",IF(ISERROR(MATCH($J1664,SorP!$B$1:$B$6226,0)),"",INDIRECT("'SorP'!$A$"&amp;MATCH($S1664&amp;$J1664,SorP!C:C,0))))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IF(B1665="","",IF(ISERROR(MATCH($J1665,SorP!$B$1:$B$6226,0)),"",INDIRECT("'SorP'!$A$"&amp;MATCH($S1665&amp;$J1665,SorP!C:C,0))))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IF(B1666="","",IF(ISERROR(MATCH($J1666,SorP!$B$1:$B$6226,0)),"",INDIRECT("'SorP'!$A$"&amp;MATCH($S1666&amp;$J1666,SorP!C:C,0))))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IF(B1667="","",IF(ISERROR(MATCH($J1667,SorP!$B$1:$B$6226,0)),"",INDIRECT("'SorP'!$A$"&amp;MATCH($S1667&amp;$J1667,SorP!C:C,0))))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IF(B1668="","",IF(ISERROR(MATCH($J1668,SorP!$B$1:$B$6226,0)),"",INDIRECT("'SorP'!$A$"&amp;MATCH($S1668&amp;$J1668,SorP!C:C,0))))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IF(B1669="","",IF(ISERROR(MATCH($J1669,SorP!$B$1:$B$6226,0)),"",INDIRECT("'SorP'!$A$"&amp;MATCH($S1669&amp;$J1669,SorP!C:C,0))))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IF(B1670="","",IF(ISERROR(MATCH($J1670,SorP!$B$1:$B$6226,0)),"",INDIRECT("'SorP'!$A$"&amp;MATCH($S1670&amp;$J1670,SorP!C:C,0))))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IF(B1671="","",IF(ISERROR(MATCH($J1671,SorP!$B$1:$B$6226,0)),"",INDIRECT("'SorP'!$A$"&amp;MATCH($S1671&amp;$J1671,SorP!C:C,0))))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IF(B1672="","",IF(ISERROR(MATCH($J1672,SorP!$B$1:$B$6226,0)),"",INDIRECT("'SorP'!$A$"&amp;MATCH($S1672&amp;$J1672,SorP!C:C,0))))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IF(B1673="","",IF(ISERROR(MATCH($J1673,SorP!$B$1:$B$6226,0)),"",INDIRECT("'SorP'!$A$"&amp;MATCH($S1673&amp;$J1673,SorP!C:C,0))))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IF(B1674="","",IF(ISERROR(MATCH($J1674,SorP!$B$1:$B$6226,0)),"",INDIRECT("'SorP'!$A$"&amp;MATCH($S1674&amp;$J1674,SorP!C:C,0))))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IF(B1675="","",IF(ISERROR(MATCH($J1675,SorP!$B$1:$B$6226,0)),"",INDIRECT("'SorP'!$A$"&amp;MATCH($S1675&amp;$J1675,SorP!C:C,0))))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IF(B1676="","",IF(ISERROR(MATCH($J1676,SorP!$B$1:$B$6226,0)),"",INDIRECT("'SorP'!$A$"&amp;MATCH($S1676&amp;$J1676,SorP!C:C,0))))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IF(B1677="","",IF(ISERROR(MATCH($J1677,SorP!$B$1:$B$6226,0)),"",INDIRECT("'SorP'!$A$"&amp;MATCH($S1677&amp;$J1677,SorP!C:C,0))))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IF(B1678="","",IF(ISERROR(MATCH($J1678,SorP!$B$1:$B$6226,0)),"",INDIRECT("'SorP'!$A$"&amp;MATCH($S1678&amp;$J1678,SorP!C:C,0))))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IF(B1679="","",IF(ISERROR(MATCH($J1679,SorP!$B$1:$B$6226,0)),"",INDIRECT("'SorP'!$A$"&amp;MATCH($S1679&amp;$J1679,SorP!C:C,0))))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IF(B1680="","",IF(ISERROR(MATCH($J1680,SorP!$B$1:$B$6226,0)),"",INDIRECT("'SorP'!$A$"&amp;MATCH($S1680&amp;$J1680,SorP!C:C,0))))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IF(B1681="","",IF(ISERROR(MATCH($J1681,SorP!$B$1:$B$6226,0)),"",INDIRECT("'SorP'!$A$"&amp;MATCH($S1681&amp;$J1681,SorP!C:C,0))))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IF(B1682="","",IF(ISERROR(MATCH($J1682,SorP!$B$1:$B$6226,0)),"",INDIRECT("'SorP'!$A$"&amp;MATCH($S1682&amp;$J1682,SorP!C:C,0))))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IF(B1683="","",IF(ISERROR(MATCH($J1683,SorP!$B$1:$B$6226,0)),"",INDIRECT("'SorP'!$A$"&amp;MATCH($S1683&amp;$J1683,SorP!C:C,0))))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IF(B1684="","",IF(ISERROR(MATCH($J1684,SorP!$B$1:$B$6226,0)),"",INDIRECT("'SorP'!$A$"&amp;MATCH($S1684&amp;$J1684,SorP!C:C,0))))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IF(B1685="","",IF(ISERROR(MATCH($J1685,SorP!$B$1:$B$6226,0)),"",INDIRECT("'SorP'!$A$"&amp;MATCH($S1685&amp;$J1685,SorP!C:C,0))))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IF(B1686="","",IF(ISERROR(MATCH($J1686,SorP!$B$1:$B$6226,0)),"",INDIRECT("'SorP'!$A$"&amp;MATCH($S1686&amp;$J1686,SorP!C:C,0))))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IF(B1687="","",IF(ISERROR(MATCH($J1687,SorP!$B$1:$B$6226,0)),"",INDIRECT("'SorP'!$A$"&amp;MATCH($S1687&amp;$J1687,SorP!C:C,0))))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IF(B1688="","",IF(ISERROR(MATCH($J1688,SorP!$B$1:$B$6226,0)),"",INDIRECT("'SorP'!$A$"&amp;MATCH($S1688&amp;$J1688,SorP!C:C,0))))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IF(B1689="","",IF(ISERROR(MATCH($J1689,SorP!$B$1:$B$6226,0)),"",INDIRECT("'SorP'!$A$"&amp;MATCH($S1689&amp;$J1689,SorP!C:C,0))))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IF(B1690="","",IF(ISERROR(MATCH($J1690,SorP!$B$1:$B$6226,0)),"",INDIRECT("'SorP'!$A$"&amp;MATCH($S1690&amp;$J1690,SorP!C:C,0))))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IF(B1691="","",IF(ISERROR(MATCH($J1691,SorP!$B$1:$B$6226,0)),"",INDIRECT("'SorP'!$A$"&amp;MATCH($S1691&amp;$J1691,SorP!C:C,0))))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IF(B1692="","",IF(ISERROR(MATCH($J1692,SorP!$B$1:$B$6226,0)),"",INDIRECT("'SorP'!$A$"&amp;MATCH($S1692&amp;$J1692,SorP!C:C,0))))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IF(B1693="","",IF(ISERROR(MATCH($J1693,SorP!$B$1:$B$6226,0)),"",INDIRECT("'SorP'!$A$"&amp;MATCH($S1693&amp;$J1693,SorP!C:C,0))))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IF(B1694="","",IF(ISERROR(MATCH($J1694,SorP!$B$1:$B$6226,0)),"",INDIRECT("'SorP'!$A$"&amp;MATCH($S1694&amp;$J1694,SorP!C:C,0))))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IF(B1695="","",IF(ISERROR(MATCH($J1695,SorP!$B$1:$B$6226,0)),"",INDIRECT("'SorP'!$A$"&amp;MATCH($S1695&amp;$J1695,SorP!C:C,0))))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IF(B1696="","",IF(ISERROR(MATCH($J1696,SorP!$B$1:$B$6226,0)),"",INDIRECT("'SorP'!$A$"&amp;MATCH($S1696&amp;$J1696,SorP!C:C,0))))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IF(B1697="","",IF(ISERROR(MATCH($J1697,SorP!$B$1:$B$6226,0)),"",INDIRECT("'SorP'!$A$"&amp;MATCH($S1697&amp;$J1697,SorP!C:C,0))))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IF(B1698="","",IF(ISERROR(MATCH($J1698,SorP!$B$1:$B$6226,0)),"",INDIRECT("'SorP'!$A$"&amp;MATCH($S1698&amp;$J1698,SorP!C:C,0))))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IF(B1699="","",IF(ISERROR(MATCH($J1699,SorP!$B$1:$B$6226,0)),"",INDIRECT("'SorP'!$A$"&amp;MATCH($S1699&amp;$J1699,SorP!C:C,0))))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IF(B1700="","",IF(ISERROR(MATCH($J1700,SorP!$B$1:$B$6226,0)),"",INDIRECT("'SorP'!$A$"&amp;MATCH($S1700&amp;$J1700,SorP!C:C,0))))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IF(B1701="","",IF(ISERROR(MATCH($J1701,SorP!$B$1:$B$6226,0)),"",INDIRECT("'SorP'!$A$"&amp;MATCH($S1701&amp;$J1701,SorP!C:C,0))))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IF(B1702="","",IF(ISERROR(MATCH($J1702,SorP!$B$1:$B$6226,0)),"",INDIRECT("'SorP'!$A$"&amp;MATCH($S1702&amp;$J1702,SorP!C:C,0))))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IF(B1703="","",IF(ISERROR(MATCH($J1703,SorP!$B$1:$B$6226,0)),"",INDIRECT("'SorP'!$A$"&amp;MATCH($S1703&amp;$J1703,SorP!C:C,0))))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IF(B1704="","",IF(ISERROR(MATCH($J1704,SorP!$B$1:$B$6226,0)),"",INDIRECT("'SorP'!$A$"&amp;MATCH($S1704&amp;$J1704,SorP!C:C,0))))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IF(B1705="","",IF(ISERROR(MATCH($J1705,SorP!$B$1:$B$6226,0)),"",INDIRECT("'SorP'!$A$"&amp;MATCH($S1705&amp;$J1705,SorP!C:C,0))))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IF(B1706="","",IF(ISERROR(MATCH($J1706,SorP!$B$1:$B$6226,0)),"",INDIRECT("'SorP'!$A$"&amp;MATCH($S1706&amp;$J1706,SorP!C:C,0))))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IF(B1707="","",IF(ISERROR(MATCH($J1707,SorP!$B$1:$B$6226,0)),"",INDIRECT("'SorP'!$A$"&amp;MATCH($S1707&amp;$J1707,SorP!C:C,0))))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IF(B1708="","",IF(ISERROR(MATCH($J1708,SorP!$B$1:$B$6226,0)),"",INDIRECT("'SorP'!$A$"&amp;MATCH($S1708&amp;$J1708,SorP!C:C,0))))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IF(B1709="","",IF(ISERROR(MATCH($J1709,SorP!$B$1:$B$6226,0)),"",INDIRECT("'SorP'!$A$"&amp;MATCH($S1709&amp;$J1709,SorP!C:C,0))))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IF(B1710="","",IF(ISERROR(MATCH($J1710,SorP!$B$1:$B$6226,0)),"",INDIRECT("'SorP'!$A$"&amp;MATCH($S1710&amp;$J1710,SorP!C:C,0))))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IF(B1711="","",IF(ISERROR(MATCH($J1711,SorP!$B$1:$B$6226,0)),"",INDIRECT("'SorP'!$A$"&amp;MATCH($S1711&amp;$J1711,SorP!C:C,0))))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IF(B1712="","",IF(ISERROR(MATCH($J1712,SorP!$B$1:$B$6226,0)),"",INDIRECT("'SorP'!$A$"&amp;MATCH($S1712&amp;$J1712,SorP!C:C,0))))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IF(B1713="","",IF(ISERROR(MATCH($J1713,SorP!$B$1:$B$6226,0)),"",INDIRECT("'SorP'!$A$"&amp;MATCH($S1713&amp;$J1713,SorP!C:C,0))))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IF(B1714="","",IF(ISERROR(MATCH($J1714,SorP!$B$1:$B$6226,0)),"",INDIRECT("'SorP'!$A$"&amp;MATCH($S1714&amp;$J1714,SorP!C:C,0))))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IF(B1715="","",IF(ISERROR(MATCH($J1715,SorP!$B$1:$B$6226,0)),"",INDIRECT("'SorP'!$A$"&amp;MATCH($S1715&amp;$J1715,SorP!C:C,0))))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IF(B1716="","",IF(ISERROR(MATCH($J1716,SorP!$B$1:$B$6226,0)),"",INDIRECT("'SorP'!$A$"&amp;MATCH($S1716&amp;$J1716,SorP!C:C,0))))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IF(B1717="","",IF(ISERROR(MATCH($J1717,SorP!$B$1:$B$6226,0)),"",INDIRECT("'SorP'!$A$"&amp;MATCH($S1717&amp;$J1717,SorP!C:C,0))))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IF(B1718="","",IF(ISERROR(MATCH($J1718,SorP!$B$1:$B$6226,0)),"",INDIRECT("'SorP'!$A$"&amp;MATCH($S1718&amp;$J1718,SorP!C:C,0))))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IF(B1719="","",IF(ISERROR(MATCH($J1719,SorP!$B$1:$B$6226,0)),"",INDIRECT("'SorP'!$A$"&amp;MATCH($S1719&amp;$J1719,SorP!C:C,0))))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IF(B1720="","",IF(ISERROR(MATCH($J1720,SorP!$B$1:$B$6226,0)),"",INDIRECT("'SorP'!$A$"&amp;MATCH($S1720&amp;$J1720,SorP!C:C,0))))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IF(B1721="","",IF(ISERROR(MATCH($J1721,SorP!$B$1:$B$6226,0)),"",INDIRECT("'SorP'!$A$"&amp;MATCH($S1721&amp;$J1721,SorP!C:C,0))))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IF(B1722="","",IF(ISERROR(MATCH($J1722,SorP!$B$1:$B$6226,0)),"",INDIRECT("'SorP'!$A$"&amp;MATCH($S1722&amp;$J1722,SorP!C:C,0))))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IF(B1723="","",IF(ISERROR(MATCH($J1723,SorP!$B$1:$B$6226,0)),"",INDIRECT("'SorP'!$A$"&amp;MATCH($S1723&amp;$J1723,SorP!C:C,0))))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IF(B1724="","",IF(ISERROR(MATCH($J1724,SorP!$B$1:$B$6226,0)),"",INDIRECT("'SorP'!$A$"&amp;MATCH($S1724&amp;$J1724,SorP!C:C,0))))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IF(B1725="","",IF(ISERROR(MATCH($J1725,SorP!$B$1:$B$6226,0)),"",INDIRECT("'SorP'!$A$"&amp;MATCH($S1725&amp;$J1725,SorP!C:C,0))))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IF(B1726="","",IF(ISERROR(MATCH($J1726,SorP!$B$1:$B$6226,0)),"",INDIRECT("'SorP'!$A$"&amp;MATCH($S1726&amp;$J1726,SorP!C:C,0))))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IF(B1727="","",IF(ISERROR(MATCH($J1727,SorP!$B$1:$B$6226,0)),"",INDIRECT("'SorP'!$A$"&amp;MATCH($S1727&amp;$J1727,SorP!C:C,0))))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IF(B1728="","",IF(ISERROR(MATCH($J1728,SorP!$B$1:$B$6226,0)),"",INDIRECT("'SorP'!$A$"&amp;MATCH($S1728&amp;$J1728,SorP!C:C,0))))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IF(B1729="","",IF(ISERROR(MATCH($J1729,SorP!$B$1:$B$6226,0)),"",INDIRECT("'SorP'!$A$"&amp;MATCH($S1729&amp;$J1729,SorP!C:C,0))))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IF(B1730="","",IF(ISERROR(MATCH($J1730,SorP!$B$1:$B$6226,0)),"",INDIRECT("'SorP'!$A$"&amp;MATCH($S1730&amp;$J1730,SorP!C:C,0))))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IF(B1731="","",IF(ISERROR(MATCH($J1731,SorP!$B$1:$B$6226,0)),"",INDIRECT("'SorP'!$A$"&amp;MATCH($S1731&amp;$J1731,SorP!C:C,0))))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IF(B1732="","",IF(ISERROR(MATCH($J1732,SorP!$B$1:$B$6226,0)),"",INDIRECT("'SorP'!$A$"&amp;MATCH($S1732&amp;$J1732,SorP!C:C,0))))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IF(B1733="","",IF(ISERROR(MATCH($J1733,SorP!$B$1:$B$6226,0)),"",INDIRECT("'SorP'!$A$"&amp;MATCH($S1733&amp;$J1733,SorP!C:C,0))))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IF(B1734="","",IF(ISERROR(MATCH($J1734,SorP!$B$1:$B$6226,0)),"",INDIRECT("'SorP'!$A$"&amp;MATCH($S1734&amp;$J1734,SorP!C:C,0))))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IF(B1735="","",IF(ISERROR(MATCH($J1735,SorP!$B$1:$B$6226,0)),"",INDIRECT("'SorP'!$A$"&amp;MATCH($S1735&amp;$J1735,SorP!C:C,0))))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IF(B1736="","",IF(ISERROR(MATCH($J1736,SorP!$B$1:$B$6226,0)),"",INDIRECT("'SorP'!$A$"&amp;MATCH($S1736&amp;$J1736,SorP!C:C,0))))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IF(B1737="","",IF(ISERROR(MATCH($J1737,SorP!$B$1:$B$6226,0)),"",INDIRECT("'SorP'!$A$"&amp;MATCH($S1737&amp;$J1737,SorP!C:C,0))))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IF(B1738="","",IF(ISERROR(MATCH($J1738,SorP!$B$1:$B$6226,0)),"",INDIRECT("'SorP'!$A$"&amp;MATCH($S1738&amp;$J1738,SorP!C:C,0))))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IF(B1739="","",IF(ISERROR(MATCH($J1739,SorP!$B$1:$B$6226,0)),"",INDIRECT("'SorP'!$A$"&amp;MATCH($S1739&amp;$J1739,SorP!C:C,0))))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IF(B1740="","",IF(ISERROR(MATCH($J1740,SorP!$B$1:$B$6226,0)),"",INDIRECT("'SorP'!$A$"&amp;MATCH($S1740&amp;$J1740,SorP!C:C,0))))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IF(B1741="","",IF(ISERROR(MATCH($J1741,SorP!$B$1:$B$6226,0)),"",INDIRECT("'SorP'!$A$"&amp;MATCH($S1741&amp;$J1741,SorP!C:C,0))))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IF(B1742="","",IF(ISERROR(MATCH($J1742,SorP!$B$1:$B$6226,0)),"",INDIRECT("'SorP'!$A$"&amp;MATCH($S1742&amp;$J1742,SorP!C:C,0))))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IF(B1743="","",IF(ISERROR(MATCH($J1743,SorP!$B$1:$B$6226,0)),"",INDIRECT("'SorP'!$A$"&amp;MATCH($S1743&amp;$J1743,SorP!C:C,0))))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IF(B1744="","",IF(ISERROR(MATCH($J1744,SorP!$B$1:$B$6226,0)),"",INDIRECT("'SorP'!$A$"&amp;MATCH($S1744&amp;$J1744,SorP!C:C,0))))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IF(B1745="","",IF(ISERROR(MATCH($J1745,SorP!$B$1:$B$6226,0)),"",INDIRECT("'SorP'!$A$"&amp;MATCH($S1745&amp;$J1745,SorP!C:C,0))))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IF(B1746="","",IF(ISERROR(MATCH($J1746,SorP!$B$1:$B$6226,0)),"",INDIRECT("'SorP'!$A$"&amp;MATCH($S1746&amp;$J1746,SorP!C:C,0))))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IF(B1747="","",IF(ISERROR(MATCH($J1747,SorP!$B$1:$B$6226,0)),"",INDIRECT("'SorP'!$A$"&amp;MATCH($S1747&amp;$J1747,SorP!C:C,0))))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IF(B1748="","",IF(ISERROR(MATCH($J1748,SorP!$B$1:$B$6226,0)),"",INDIRECT("'SorP'!$A$"&amp;MATCH($S1748&amp;$J1748,SorP!C:C,0))))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IF(B1749="","",IF(ISERROR(MATCH($J1749,SorP!$B$1:$B$6226,0)),"",INDIRECT("'SorP'!$A$"&amp;MATCH($S1749&amp;$J1749,SorP!C:C,0))))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IF(B1750="","",IF(ISERROR(MATCH($J1750,SorP!$B$1:$B$6226,0)),"",INDIRECT("'SorP'!$A$"&amp;MATCH($S1750&amp;$J1750,SorP!C:C,0))))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IF(B1751="","",IF(ISERROR(MATCH($J1751,SorP!$B$1:$B$6226,0)),"",INDIRECT("'SorP'!$A$"&amp;MATCH($S1751&amp;$J1751,SorP!C:C,0))))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IF(B1752="","",IF(ISERROR(MATCH($J1752,SorP!$B$1:$B$6226,0)),"",INDIRECT("'SorP'!$A$"&amp;MATCH($S1752&amp;$J1752,SorP!C:C,0))))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IF(B1753="","",IF(ISERROR(MATCH($J1753,SorP!$B$1:$B$6226,0)),"",INDIRECT("'SorP'!$A$"&amp;MATCH($S1753&amp;$J1753,SorP!C:C,0))))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IF(B1754="","",IF(ISERROR(MATCH($J1754,SorP!$B$1:$B$6226,0)),"",INDIRECT("'SorP'!$A$"&amp;MATCH($S1754&amp;$J1754,SorP!C:C,0))))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IF(B1755="","",IF(ISERROR(MATCH($J1755,SorP!$B$1:$B$6226,0)),"",INDIRECT("'SorP'!$A$"&amp;MATCH($S1755&amp;$J1755,SorP!C:C,0))))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IF(B1756="","",IF(ISERROR(MATCH($J1756,SorP!$B$1:$B$6226,0)),"",INDIRECT("'SorP'!$A$"&amp;MATCH($S1756&amp;$J1756,SorP!C:C,0))))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IF(B1757="","",IF(ISERROR(MATCH($J1757,SorP!$B$1:$B$6226,0)),"",INDIRECT("'SorP'!$A$"&amp;MATCH($S1757&amp;$J1757,SorP!C:C,0))))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IF(B1758="","",IF(ISERROR(MATCH($J1758,SorP!$B$1:$B$6226,0)),"",INDIRECT("'SorP'!$A$"&amp;MATCH($S1758&amp;$J1758,SorP!C:C,0))))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IF(B1759="","",IF(ISERROR(MATCH($J1759,SorP!$B$1:$B$6226,0)),"",INDIRECT("'SorP'!$A$"&amp;MATCH($S1759&amp;$J1759,SorP!C:C,0))))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IF(B1760="","",IF(ISERROR(MATCH($J1760,SorP!$B$1:$B$6226,0)),"",INDIRECT("'SorP'!$A$"&amp;MATCH($S1760&amp;$J1760,SorP!C:C,0))))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IF(B1761="","",IF(ISERROR(MATCH($J1761,SorP!$B$1:$B$6226,0)),"",INDIRECT("'SorP'!$A$"&amp;MATCH($S1761&amp;$J1761,SorP!C:C,0))))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IF(B1762="","",IF(ISERROR(MATCH($J1762,SorP!$B$1:$B$6226,0)),"",INDIRECT("'SorP'!$A$"&amp;MATCH($S1762&amp;$J1762,SorP!C:C,0))))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IF(B1763="","",IF(ISERROR(MATCH($J1763,SorP!$B$1:$B$6226,0)),"",INDIRECT("'SorP'!$A$"&amp;MATCH($S1763&amp;$J1763,SorP!C:C,0))))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IF(B1764="","",IF(ISERROR(MATCH($J1764,SorP!$B$1:$B$6226,0)),"",INDIRECT("'SorP'!$A$"&amp;MATCH($S1764&amp;$J1764,SorP!C:C,0))))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IF(B1765="","",IF(ISERROR(MATCH($J1765,SorP!$B$1:$B$6226,0)),"",INDIRECT("'SorP'!$A$"&amp;MATCH($S1765&amp;$J1765,SorP!C:C,0))))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IF(B1766="","",IF(ISERROR(MATCH($J1766,SorP!$B$1:$B$6226,0)),"",INDIRECT("'SorP'!$A$"&amp;MATCH($S1766&amp;$J1766,SorP!C:C,0))))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IF(B1767="","",IF(ISERROR(MATCH($J1767,SorP!$B$1:$B$6226,0)),"",INDIRECT("'SorP'!$A$"&amp;MATCH($S1767&amp;$J1767,SorP!C:C,0))))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IF(B1768="","",IF(ISERROR(MATCH($J1768,SorP!$B$1:$B$6226,0)),"",INDIRECT("'SorP'!$A$"&amp;MATCH($S1768&amp;$J1768,SorP!C:C,0))))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IF(B1769="","",IF(ISERROR(MATCH($J1769,SorP!$B$1:$B$6226,0)),"",INDIRECT("'SorP'!$A$"&amp;MATCH($S1769&amp;$J1769,SorP!C:C,0))))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IF(B1770="","",IF(ISERROR(MATCH($J1770,SorP!$B$1:$B$6226,0)),"",INDIRECT("'SorP'!$A$"&amp;MATCH($S1770&amp;$J1770,SorP!C:C,0))))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IF(B1771="","",IF(ISERROR(MATCH($J1771,SorP!$B$1:$B$6226,0)),"",INDIRECT("'SorP'!$A$"&amp;MATCH($S1771&amp;$J1771,SorP!C:C,0))))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IF(B1772="","",IF(ISERROR(MATCH($J1772,SorP!$B$1:$B$6226,0)),"",INDIRECT("'SorP'!$A$"&amp;MATCH($S1772&amp;$J1772,SorP!C:C,0))))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IF(B1773="","",IF(ISERROR(MATCH($J1773,SorP!$B$1:$B$6226,0)),"",INDIRECT("'SorP'!$A$"&amp;MATCH($S1773&amp;$J1773,SorP!C:C,0))))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IF(B1774="","",IF(ISERROR(MATCH($J1774,SorP!$B$1:$B$6226,0)),"",INDIRECT("'SorP'!$A$"&amp;MATCH($S1774&amp;$J1774,SorP!C:C,0))))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IF(B1775="","",IF(ISERROR(MATCH($J1775,SorP!$B$1:$B$6226,0)),"",INDIRECT("'SorP'!$A$"&amp;MATCH($S1775&amp;$J1775,SorP!C:C,0))))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IF(B1776="","",IF(ISERROR(MATCH($J1776,SorP!$B$1:$B$6226,0)),"",INDIRECT("'SorP'!$A$"&amp;MATCH($S1776&amp;$J1776,SorP!C:C,0))))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IF(B1777="","",IF(ISERROR(MATCH($J1777,SorP!$B$1:$B$6226,0)),"",INDIRECT("'SorP'!$A$"&amp;MATCH($S1777&amp;$J1777,SorP!C:C,0))))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IF(B1778="","",IF(ISERROR(MATCH($J1778,SorP!$B$1:$B$6226,0)),"",INDIRECT("'SorP'!$A$"&amp;MATCH($S1778&amp;$J1778,SorP!C:C,0))))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IF(B1779="","",IF(ISERROR(MATCH($J1779,SorP!$B$1:$B$6226,0)),"",INDIRECT("'SorP'!$A$"&amp;MATCH($S1779&amp;$J1779,SorP!C:C,0))))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IF(B1780="","",IF(ISERROR(MATCH($J1780,SorP!$B$1:$B$6226,0)),"",INDIRECT("'SorP'!$A$"&amp;MATCH($S1780&amp;$J1780,SorP!C:C,0))))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IF(B1781="","",IF(ISERROR(MATCH($J1781,SorP!$B$1:$B$6226,0)),"",INDIRECT("'SorP'!$A$"&amp;MATCH($S1781&amp;$J1781,SorP!C:C,0))))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IF(B1782="","",IF(ISERROR(MATCH($J1782,SorP!$B$1:$B$6226,0)),"",INDIRECT("'SorP'!$A$"&amp;MATCH($S1782&amp;$J1782,SorP!C:C,0))))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IF(B1783="","",IF(ISERROR(MATCH($J1783,SorP!$B$1:$B$6226,0)),"",INDIRECT("'SorP'!$A$"&amp;MATCH($S1783&amp;$J1783,SorP!C:C,0))))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IF(B1784="","",IF(ISERROR(MATCH($J1784,SorP!$B$1:$B$6226,0)),"",INDIRECT("'SorP'!$A$"&amp;MATCH($S1784&amp;$J1784,SorP!C:C,0))))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IF(B1785="","",IF(ISERROR(MATCH($J1785,SorP!$B$1:$B$6226,0)),"",INDIRECT("'SorP'!$A$"&amp;MATCH($S1785&amp;$J1785,SorP!C:C,0))))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IF(B1786="","",IF(ISERROR(MATCH($J1786,SorP!$B$1:$B$6226,0)),"",INDIRECT("'SorP'!$A$"&amp;MATCH($S1786&amp;$J1786,SorP!C:C,0))))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IF(B1787="","",IF(ISERROR(MATCH($J1787,SorP!$B$1:$B$6226,0)),"",INDIRECT("'SorP'!$A$"&amp;MATCH($S1787&amp;$J1787,SorP!C:C,0))))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IF(B1788="","",IF(ISERROR(MATCH($J1788,SorP!$B$1:$B$6226,0)),"",INDIRECT("'SorP'!$A$"&amp;MATCH($S1788&amp;$J1788,SorP!C:C,0))))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IF(B1789="","",IF(ISERROR(MATCH($J1789,SorP!$B$1:$B$6226,0)),"",INDIRECT("'SorP'!$A$"&amp;MATCH($S1789&amp;$J1789,SorP!C:C,0))))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IF(B1790="","",IF(ISERROR(MATCH($J1790,SorP!$B$1:$B$6226,0)),"",INDIRECT("'SorP'!$A$"&amp;MATCH($S1790&amp;$J1790,SorP!C:C,0))))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IF(B1791="","",IF(ISERROR(MATCH($J1791,SorP!$B$1:$B$6226,0)),"",INDIRECT("'SorP'!$A$"&amp;MATCH($S1791&amp;$J1791,SorP!C:C,0))))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IF(B1792="","",IF(ISERROR(MATCH($J1792,SorP!$B$1:$B$6226,0)),"",INDIRECT("'SorP'!$A$"&amp;MATCH($S1792&amp;$J1792,SorP!C:C,0))))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IF(B1793="","",IF(ISERROR(MATCH($J1793,SorP!$B$1:$B$6226,0)),"",INDIRECT("'SorP'!$A$"&amp;MATCH($S1793&amp;$J1793,SorP!C:C,0))))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IF(B1794="","",IF(ISERROR(MATCH($J1794,SorP!$B$1:$B$6226,0)),"",INDIRECT("'SorP'!$A$"&amp;MATCH($S1794&amp;$J1794,SorP!C:C,0))))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IF(B1795="","",IF(ISERROR(MATCH($J1795,SorP!$B$1:$B$6226,0)),"",INDIRECT("'SorP'!$A$"&amp;MATCH($S1795&amp;$J1795,SorP!C:C,0))))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IF(B1796="","",IF(ISERROR(MATCH($J1796,SorP!$B$1:$B$6226,0)),"",INDIRECT("'SorP'!$A$"&amp;MATCH($S1796&amp;$J1796,SorP!C:C,0))))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IF(B1797="","",IF(ISERROR(MATCH($J1797,SorP!$B$1:$B$6226,0)),"",INDIRECT("'SorP'!$A$"&amp;MATCH($S1797&amp;$J1797,SorP!C:C,0))))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IF(B1798="","",IF(ISERROR(MATCH($J1798,SorP!$B$1:$B$6226,0)),"",INDIRECT("'SorP'!$A$"&amp;MATCH($S1798&amp;$J1798,SorP!C:C,0))))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IF(B1799="","",IF(ISERROR(MATCH($J1799,SorP!$B$1:$B$6226,0)),"",INDIRECT("'SorP'!$A$"&amp;MATCH($S1799&amp;$J1799,SorP!C:C,0))))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IF(B1800="","",IF(ISERROR(MATCH($J1800,SorP!$B$1:$B$6226,0)),"",INDIRECT("'SorP'!$A$"&amp;MATCH($S1800&amp;$J1800,SorP!C:C,0))))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IF(B1801="","",IF(ISERROR(MATCH($J1801,SorP!$B$1:$B$6226,0)),"",INDIRECT("'SorP'!$A$"&amp;MATCH($S1801&amp;$J1801,SorP!C:C,0))))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IF(B1802="","",IF(ISERROR(MATCH($J1802,SorP!$B$1:$B$6226,0)),"",INDIRECT("'SorP'!$A$"&amp;MATCH($S1802&amp;$J1802,SorP!C:C,0))))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IF(B1803="","",IF(ISERROR(MATCH($J1803,SorP!$B$1:$B$6226,0)),"",INDIRECT("'SorP'!$A$"&amp;MATCH($S1803&amp;$J1803,SorP!C:C,0))))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IF(B1804="","",IF(ISERROR(MATCH($J1804,SorP!$B$1:$B$6226,0)),"",INDIRECT("'SorP'!$A$"&amp;MATCH($S1804&amp;$J1804,SorP!C:C,0))))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IF(B1805="","",IF(ISERROR(MATCH($J1805,SorP!$B$1:$B$6226,0)),"",INDIRECT("'SorP'!$A$"&amp;MATCH($S1805&amp;$J1805,SorP!C:C,0))))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IF(B1806="","",IF(ISERROR(MATCH($J1806,SorP!$B$1:$B$6226,0)),"",INDIRECT("'SorP'!$A$"&amp;MATCH($S1806&amp;$J1806,SorP!C:C,0))))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IF(B1807="","",IF(ISERROR(MATCH($J1807,SorP!$B$1:$B$6226,0)),"",INDIRECT("'SorP'!$A$"&amp;MATCH($S1807&amp;$J1807,SorP!C:C,0))))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IF(B1808="","",IF(ISERROR(MATCH($J1808,SorP!$B$1:$B$6226,0)),"",INDIRECT("'SorP'!$A$"&amp;MATCH($S1808&amp;$J1808,SorP!C:C,0))))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IF(B1809="","",IF(ISERROR(MATCH($J1809,SorP!$B$1:$B$6226,0)),"",INDIRECT("'SorP'!$A$"&amp;MATCH($S1809&amp;$J1809,SorP!C:C,0))))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IF(B1810="","",IF(ISERROR(MATCH($J1810,SorP!$B$1:$B$6226,0)),"",INDIRECT("'SorP'!$A$"&amp;MATCH($S1810&amp;$J1810,SorP!C:C,0))))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IF(B1811="","",IF(ISERROR(MATCH($J1811,SorP!$B$1:$B$6226,0)),"",INDIRECT("'SorP'!$A$"&amp;MATCH($S1811&amp;$J1811,SorP!C:C,0))))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IF(B1812="","",IF(ISERROR(MATCH($J1812,SorP!$B$1:$B$6226,0)),"",INDIRECT("'SorP'!$A$"&amp;MATCH($S1812&amp;$J1812,SorP!C:C,0))))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IF(B1813="","",IF(ISERROR(MATCH($J1813,SorP!$B$1:$B$6226,0)),"",INDIRECT("'SorP'!$A$"&amp;MATCH($S1813&amp;$J1813,SorP!C:C,0))))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IF(B1814="","",IF(ISERROR(MATCH($J1814,SorP!$B$1:$B$6226,0)),"",INDIRECT("'SorP'!$A$"&amp;MATCH($S1814&amp;$J1814,SorP!C:C,0))))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IF(B1815="","",IF(ISERROR(MATCH($J1815,SorP!$B$1:$B$6226,0)),"",INDIRECT("'SorP'!$A$"&amp;MATCH($S1815&amp;$J1815,SorP!C:C,0))))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IF(B1816="","",IF(ISERROR(MATCH($J1816,SorP!$B$1:$B$6226,0)),"",INDIRECT("'SorP'!$A$"&amp;MATCH($S1816&amp;$J1816,SorP!C:C,0))))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IF(B1817="","",IF(ISERROR(MATCH($J1817,SorP!$B$1:$B$6226,0)),"",INDIRECT("'SorP'!$A$"&amp;MATCH($S1817&amp;$J1817,SorP!C:C,0))))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IF(B1818="","",IF(ISERROR(MATCH($J1818,SorP!$B$1:$B$6226,0)),"",INDIRECT("'SorP'!$A$"&amp;MATCH($S1818&amp;$J1818,SorP!C:C,0))))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IF(B1819="","",IF(ISERROR(MATCH($J1819,SorP!$B$1:$B$6226,0)),"",INDIRECT("'SorP'!$A$"&amp;MATCH($S1819&amp;$J1819,SorP!C:C,0))))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IF(B1820="","",IF(ISERROR(MATCH($J1820,SorP!$B$1:$B$6226,0)),"",INDIRECT("'SorP'!$A$"&amp;MATCH($S1820&amp;$J1820,SorP!C:C,0))))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IF(B1821="","",IF(ISERROR(MATCH($J1821,SorP!$B$1:$B$6226,0)),"",INDIRECT("'SorP'!$A$"&amp;MATCH($S1821&amp;$J1821,SorP!C:C,0))))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IF(B1822="","",IF(ISERROR(MATCH($J1822,SorP!$B$1:$B$6226,0)),"",INDIRECT("'SorP'!$A$"&amp;MATCH($S1822&amp;$J1822,SorP!C:C,0))))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IF(B1823="","",IF(ISERROR(MATCH($J1823,SorP!$B$1:$B$6226,0)),"",INDIRECT("'SorP'!$A$"&amp;MATCH($S1823&amp;$J1823,SorP!C:C,0))))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IF(B1824="","",IF(ISERROR(MATCH($J1824,SorP!$B$1:$B$6226,0)),"",INDIRECT("'SorP'!$A$"&amp;MATCH($S1824&amp;$J1824,SorP!C:C,0))))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IF(B1825="","",IF(ISERROR(MATCH($J1825,SorP!$B$1:$B$6226,0)),"",INDIRECT("'SorP'!$A$"&amp;MATCH($S1825&amp;$J1825,SorP!C:C,0))))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IF(B1826="","",IF(ISERROR(MATCH($J1826,SorP!$B$1:$B$6226,0)),"",INDIRECT("'SorP'!$A$"&amp;MATCH($S1826&amp;$J1826,SorP!C:C,0))))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IF(B1827="","",IF(ISERROR(MATCH($J1827,SorP!$B$1:$B$6226,0)),"",INDIRECT("'SorP'!$A$"&amp;MATCH($S1827&amp;$J1827,SorP!C:C,0))))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IF(B1828="","",IF(ISERROR(MATCH($J1828,SorP!$B$1:$B$6226,0)),"",INDIRECT("'SorP'!$A$"&amp;MATCH($S1828&amp;$J1828,SorP!C:C,0))))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IF(B1829="","",IF(ISERROR(MATCH($J1829,SorP!$B$1:$B$6226,0)),"",INDIRECT("'SorP'!$A$"&amp;MATCH($S1829&amp;$J1829,SorP!C:C,0))))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IF(B1830="","",IF(ISERROR(MATCH($J1830,SorP!$B$1:$B$6226,0)),"",INDIRECT("'SorP'!$A$"&amp;MATCH($S1830&amp;$J1830,SorP!C:C,0))))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IF(B1831="","",IF(ISERROR(MATCH($J1831,SorP!$B$1:$B$6226,0)),"",INDIRECT("'SorP'!$A$"&amp;MATCH($S1831&amp;$J1831,SorP!C:C,0))))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IF(B1832="","",IF(ISERROR(MATCH($J1832,SorP!$B$1:$B$6226,0)),"",INDIRECT("'SorP'!$A$"&amp;MATCH($S1832&amp;$J1832,SorP!C:C,0))))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IF(B1833="","",IF(ISERROR(MATCH($J1833,SorP!$B$1:$B$6226,0)),"",INDIRECT("'SorP'!$A$"&amp;MATCH($S1833&amp;$J1833,SorP!C:C,0))))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IF(B1834="","",IF(ISERROR(MATCH($J1834,SorP!$B$1:$B$6226,0)),"",INDIRECT("'SorP'!$A$"&amp;MATCH($S1834&amp;$J1834,SorP!C:C,0))))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IF(B1835="","",IF(ISERROR(MATCH($J1835,SorP!$B$1:$B$6226,0)),"",INDIRECT("'SorP'!$A$"&amp;MATCH($S1835&amp;$J1835,SorP!C:C,0))))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IF(B1836="","",IF(ISERROR(MATCH($J1836,SorP!$B$1:$B$6226,0)),"",INDIRECT("'SorP'!$A$"&amp;MATCH($S1836&amp;$J1836,SorP!C:C,0))))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IF(B1837="","",IF(ISERROR(MATCH($J1837,SorP!$B$1:$B$6226,0)),"",INDIRECT("'SorP'!$A$"&amp;MATCH($S1837&amp;$J1837,SorP!C:C,0))))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IF(B1838="","",IF(ISERROR(MATCH($J1838,SorP!$B$1:$B$6226,0)),"",INDIRECT("'SorP'!$A$"&amp;MATCH($S1838&amp;$J1838,SorP!C:C,0))))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IF(B1839="","",IF(ISERROR(MATCH($J1839,SorP!$B$1:$B$6226,0)),"",INDIRECT("'SorP'!$A$"&amp;MATCH($S1839&amp;$J1839,SorP!C:C,0))))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IF(B1840="","",IF(ISERROR(MATCH($J1840,SorP!$B$1:$B$6226,0)),"",INDIRECT("'SorP'!$A$"&amp;MATCH($S1840&amp;$J1840,SorP!C:C,0))))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IF(B1841="","",IF(ISERROR(MATCH($J1841,SorP!$B$1:$B$6226,0)),"",INDIRECT("'SorP'!$A$"&amp;MATCH($S1841&amp;$J1841,SorP!C:C,0))))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IF(B1842="","",IF(ISERROR(MATCH($J1842,SorP!$B$1:$B$6226,0)),"",INDIRECT("'SorP'!$A$"&amp;MATCH($S1842&amp;$J1842,SorP!C:C,0))))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IF(B1843="","",IF(ISERROR(MATCH($J1843,SorP!$B$1:$B$6226,0)),"",INDIRECT("'SorP'!$A$"&amp;MATCH($S1843&amp;$J1843,SorP!C:C,0))))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IF(B1844="","",IF(ISERROR(MATCH($J1844,SorP!$B$1:$B$6226,0)),"",INDIRECT("'SorP'!$A$"&amp;MATCH($S1844&amp;$J1844,SorP!C:C,0))))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IF(B1845="","",IF(ISERROR(MATCH($J1845,SorP!$B$1:$B$6226,0)),"",INDIRECT("'SorP'!$A$"&amp;MATCH($S1845&amp;$J1845,SorP!C:C,0))))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IF(B1846="","",IF(ISERROR(MATCH($J1846,SorP!$B$1:$B$6226,0)),"",INDIRECT("'SorP'!$A$"&amp;MATCH($S1846&amp;$J1846,SorP!C:C,0))))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IF(B1847="","",IF(ISERROR(MATCH($J1847,SorP!$B$1:$B$6226,0)),"",INDIRECT("'SorP'!$A$"&amp;MATCH($S1847&amp;$J1847,SorP!C:C,0))))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IF(B1848="","",IF(ISERROR(MATCH($J1848,SorP!$B$1:$B$6226,0)),"",INDIRECT("'SorP'!$A$"&amp;MATCH($S1848&amp;$J1848,SorP!C:C,0))))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IF(B1849="","",IF(ISERROR(MATCH($J1849,SorP!$B$1:$B$6226,0)),"",INDIRECT("'SorP'!$A$"&amp;MATCH($S1849&amp;$J1849,SorP!C:C,0))))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IF(B1850="","",IF(ISERROR(MATCH($J1850,SorP!$B$1:$B$6226,0)),"",INDIRECT("'SorP'!$A$"&amp;MATCH($S1850&amp;$J1850,SorP!C:C,0))))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IF(B1851="","",IF(ISERROR(MATCH($J1851,SorP!$B$1:$B$6226,0)),"",INDIRECT("'SorP'!$A$"&amp;MATCH($S1851&amp;$J1851,SorP!C:C,0))))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IF(B1852="","",IF(ISERROR(MATCH($J1852,SorP!$B$1:$B$6226,0)),"",INDIRECT("'SorP'!$A$"&amp;MATCH($S1852&amp;$J1852,SorP!C:C,0))))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IF(B1853="","",IF(ISERROR(MATCH($J1853,SorP!$B$1:$B$6226,0)),"",INDIRECT("'SorP'!$A$"&amp;MATCH($S1853&amp;$J1853,SorP!C:C,0))))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IF(B1854="","",IF(ISERROR(MATCH($J1854,SorP!$B$1:$B$6226,0)),"",INDIRECT("'SorP'!$A$"&amp;MATCH($S1854&amp;$J1854,SorP!C:C,0))))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IF(B1855="","",IF(ISERROR(MATCH($J1855,SorP!$B$1:$B$6226,0)),"",INDIRECT("'SorP'!$A$"&amp;MATCH($S1855&amp;$J1855,SorP!C:C,0))))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IF(B1856="","",IF(ISERROR(MATCH($J1856,SorP!$B$1:$B$6226,0)),"",INDIRECT("'SorP'!$A$"&amp;MATCH($S1856&amp;$J1856,SorP!C:C,0))))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IF(B1857="","",IF(ISERROR(MATCH($J1857,SorP!$B$1:$B$6226,0)),"",INDIRECT("'SorP'!$A$"&amp;MATCH($S1857&amp;$J1857,SorP!C:C,0))))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IF(B1858="","",IF(ISERROR(MATCH($J1858,SorP!$B$1:$B$6226,0)),"",INDIRECT("'SorP'!$A$"&amp;MATCH($S1858&amp;$J1858,SorP!C:C,0))))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IF(B1859="","",IF(ISERROR(MATCH($J1859,SorP!$B$1:$B$6226,0)),"",INDIRECT("'SorP'!$A$"&amp;MATCH($S1859&amp;$J1859,SorP!C:C,0))))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IF(B1860="","",IF(ISERROR(MATCH($J1860,SorP!$B$1:$B$6226,0)),"",INDIRECT("'SorP'!$A$"&amp;MATCH($S1860&amp;$J1860,SorP!C:C,0))))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IF(B1861="","",IF(ISERROR(MATCH($J1861,SorP!$B$1:$B$6226,0)),"",INDIRECT("'SorP'!$A$"&amp;MATCH($S1861&amp;$J1861,SorP!C:C,0))))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IF(B1862="","",IF(ISERROR(MATCH($J1862,SorP!$B$1:$B$6226,0)),"",INDIRECT("'SorP'!$A$"&amp;MATCH($S1862&amp;$J1862,SorP!C:C,0))))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IF(B1863="","",IF(ISERROR(MATCH($J1863,SorP!$B$1:$B$6226,0)),"",INDIRECT("'SorP'!$A$"&amp;MATCH($S1863&amp;$J1863,SorP!C:C,0))))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IF(B1864="","",IF(ISERROR(MATCH($J1864,SorP!$B$1:$B$6226,0)),"",INDIRECT("'SorP'!$A$"&amp;MATCH($S1864&amp;$J1864,SorP!C:C,0))))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IF(B1865="","",IF(ISERROR(MATCH($J1865,SorP!$B$1:$B$6226,0)),"",INDIRECT("'SorP'!$A$"&amp;MATCH($S1865&amp;$J1865,SorP!C:C,0))))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IF(B1866="","",IF(ISERROR(MATCH($J1866,SorP!$B$1:$B$6226,0)),"",INDIRECT("'SorP'!$A$"&amp;MATCH($S1866&amp;$J1866,SorP!C:C,0))))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IF(B1867="","",IF(ISERROR(MATCH($J1867,SorP!$B$1:$B$6226,0)),"",INDIRECT("'SorP'!$A$"&amp;MATCH($S1867&amp;$J1867,SorP!C:C,0))))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IF(B1868="","",IF(ISERROR(MATCH($J1868,SorP!$B$1:$B$6226,0)),"",INDIRECT("'SorP'!$A$"&amp;MATCH($S1868&amp;$J1868,SorP!C:C,0))))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IF(B1869="","",IF(ISERROR(MATCH($J1869,SorP!$B$1:$B$6226,0)),"",INDIRECT("'SorP'!$A$"&amp;MATCH($S1869&amp;$J1869,SorP!C:C,0))))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IF(B1870="","",IF(ISERROR(MATCH($J1870,SorP!$B$1:$B$6226,0)),"",INDIRECT("'SorP'!$A$"&amp;MATCH($S1870&amp;$J1870,SorP!C:C,0))))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IF(B1871="","",IF(ISERROR(MATCH($J1871,SorP!$B$1:$B$6226,0)),"",INDIRECT("'SorP'!$A$"&amp;MATCH($S1871&amp;$J1871,SorP!C:C,0))))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IF(B1872="","",IF(ISERROR(MATCH($J1872,SorP!$B$1:$B$6226,0)),"",INDIRECT("'SorP'!$A$"&amp;MATCH($S1872&amp;$J1872,SorP!C:C,0))))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IF(B1873="","",IF(ISERROR(MATCH($J1873,SorP!$B$1:$B$6226,0)),"",INDIRECT("'SorP'!$A$"&amp;MATCH($S1873&amp;$J1873,SorP!C:C,0))))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IF(B1874="","",IF(ISERROR(MATCH($J1874,SorP!$B$1:$B$6226,0)),"",INDIRECT("'SorP'!$A$"&amp;MATCH($S1874&amp;$J1874,SorP!C:C,0))))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IF(B1875="","",IF(ISERROR(MATCH($J1875,SorP!$B$1:$B$6226,0)),"",INDIRECT("'SorP'!$A$"&amp;MATCH($S1875&amp;$J1875,SorP!C:C,0))))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IF(B1876="","",IF(ISERROR(MATCH($J1876,SorP!$B$1:$B$6226,0)),"",INDIRECT("'SorP'!$A$"&amp;MATCH($S1876&amp;$J1876,SorP!C:C,0))))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IF(B1877="","",IF(ISERROR(MATCH($J1877,SorP!$B$1:$B$6226,0)),"",INDIRECT("'SorP'!$A$"&amp;MATCH($S1877&amp;$J1877,SorP!C:C,0))))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IF(B1878="","",IF(ISERROR(MATCH($J1878,SorP!$B$1:$B$6226,0)),"",INDIRECT("'SorP'!$A$"&amp;MATCH($S1878&amp;$J1878,SorP!C:C,0))))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IF(B1879="","",IF(ISERROR(MATCH($J1879,SorP!$B$1:$B$6226,0)),"",INDIRECT("'SorP'!$A$"&amp;MATCH($S1879&amp;$J1879,SorP!C:C,0))))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IF(B1880="","",IF(ISERROR(MATCH($J1880,SorP!$B$1:$B$6226,0)),"",INDIRECT("'SorP'!$A$"&amp;MATCH($S1880&amp;$J1880,SorP!C:C,0))))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IF(B1881="","",IF(ISERROR(MATCH($J1881,SorP!$B$1:$B$6226,0)),"",INDIRECT("'SorP'!$A$"&amp;MATCH($S1881&amp;$J1881,SorP!C:C,0))))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IF(B1882="","",IF(ISERROR(MATCH($J1882,SorP!$B$1:$B$6226,0)),"",INDIRECT("'SorP'!$A$"&amp;MATCH($S1882&amp;$J1882,SorP!C:C,0))))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IF(B1883="","",IF(ISERROR(MATCH($J1883,SorP!$B$1:$B$6226,0)),"",INDIRECT("'SorP'!$A$"&amp;MATCH($S1883&amp;$J1883,SorP!C:C,0))))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IF(B1884="","",IF(ISERROR(MATCH($J1884,SorP!$B$1:$B$6226,0)),"",INDIRECT("'SorP'!$A$"&amp;MATCH($S1884&amp;$J1884,SorP!C:C,0))))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IF(B1885="","",IF(ISERROR(MATCH($J1885,SorP!$B$1:$B$6226,0)),"",INDIRECT("'SorP'!$A$"&amp;MATCH($S1885&amp;$J1885,SorP!C:C,0))))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IF(B1886="","",IF(ISERROR(MATCH($J1886,SorP!$B$1:$B$6226,0)),"",INDIRECT("'SorP'!$A$"&amp;MATCH($S1886&amp;$J1886,SorP!C:C,0))))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IF(B1887="","",IF(ISERROR(MATCH($J1887,SorP!$B$1:$B$6226,0)),"",INDIRECT("'SorP'!$A$"&amp;MATCH($S1887&amp;$J1887,SorP!C:C,0))))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IF(B1888="","",IF(ISERROR(MATCH($J1888,SorP!$B$1:$B$6226,0)),"",INDIRECT("'SorP'!$A$"&amp;MATCH($S1888&amp;$J1888,SorP!C:C,0))))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IF(B1889="","",IF(ISERROR(MATCH($J1889,SorP!$B$1:$B$6226,0)),"",INDIRECT("'SorP'!$A$"&amp;MATCH($S1889&amp;$J1889,SorP!C:C,0))))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IF(B1890="","",IF(ISERROR(MATCH($J1890,SorP!$B$1:$B$6226,0)),"",INDIRECT("'SorP'!$A$"&amp;MATCH($S1890&amp;$J1890,SorP!C:C,0))))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IF(B1891="","",IF(ISERROR(MATCH($J1891,SorP!$B$1:$B$6226,0)),"",INDIRECT("'SorP'!$A$"&amp;MATCH($S1891&amp;$J1891,SorP!C:C,0))))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IF(B1892="","",IF(ISERROR(MATCH($J1892,SorP!$B$1:$B$6226,0)),"",INDIRECT("'SorP'!$A$"&amp;MATCH($S1892&amp;$J1892,SorP!C:C,0))))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IF(B1893="","",IF(ISERROR(MATCH($J1893,SorP!$B$1:$B$6226,0)),"",INDIRECT("'SorP'!$A$"&amp;MATCH($S1893&amp;$J1893,SorP!C:C,0))))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IF(B1894="","",IF(ISERROR(MATCH($J1894,SorP!$B$1:$B$6226,0)),"",INDIRECT("'SorP'!$A$"&amp;MATCH($S1894&amp;$J1894,SorP!C:C,0))))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IF(B1895="","",IF(ISERROR(MATCH($J1895,SorP!$B$1:$B$6226,0)),"",INDIRECT("'SorP'!$A$"&amp;MATCH($S1895&amp;$J1895,SorP!C:C,0))))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IF(B1896="","",IF(ISERROR(MATCH($J1896,SorP!$B$1:$B$6226,0)),"",INDIRECT("'SorP'!$A$"&amp;MATCH($S1896&amp;$J1896,SorP!C:C,0))))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IF(B1897="","",IF(ISERROR(MATCH($J1897,SorP!$B$1:$B$6226,0)),"",INDIRECT("'SorP'!$A$"&amp;MATCH($S1897&amp;$J1897,SorP!C:C,0))))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IF(B1898="","",IF(ISERROR(MATCH($J1898,SorP!$B$1:$B$6226,0)),"",INDIRECT("'SorP'!$A$"&amp;MATCH($S1898&amp;$J1898,SorP!C:C,0))))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IF(B1899="","",IF(ISERROR(MATCH($J1899,SorP!$B$1:$B$6226,0)),"",INDIRECT("'SorP'!$A$"&amp;MATCH($S1899&amp;$J1899,SorP!C:C,0))))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IF(B1900="","",IF(ISERROR(MATCH($J1900,SorP!$B$1:$B$6226,0)),"",INDIRECT("'SorP'!$A$"&amp;MATCH($S1900&amp;$J1900,SorP!C:C,0))))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IF(B1901="","",IF(ISERROR(MATCH($J1901,SorP!$B$1:$B$6226,0)),"",INDIRECT("'SorP'!$A$"&amp;MATCH($S1901&amp;$J1901,SorP!C:C,0))))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IF(B1902="","",IF(ISERROR(MATCH($J1902,SorP!$B$1:$B$6226,0)),"",INDIRECT("'SorP'!$A$"&amp;MATCH($S1902&amp;$J1902,SorP!C:C,0))))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IF(B1903="","",IF(ISERROR(MATCH($J1903,SorP!$B$1:$B$6226,0)),"",INDIRECT("'SorP'!$A$"&amp;MATCH($S1903&amp;$J1903,SorP!C:C,0))))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IF(B1904="","",IF(ISERROR(MATCH($J1904,SorP!$B$1:$B$6226,0)),"",INDIRECT("'SorP'!$A$"&amp;MATCH($S1904&amp;$J1904,SorP!C:C,0))))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IF(B1905="","",IF(ISERROR(MATCH($J1905,SorP!$B$1:$B$6226,0)),"",INDIRECT("'SorP'!$A$"&amp;MATCH($S1905&amp;$J1905,SorP!C:C,0))))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IF(B1906="","",IF(ISERROR(MATCH($J1906,SorP!$B$1:$B$6226,0)),"",INDIRECT("'SorP'!$A$"&amp;MATCH($S1906&amp;$J1906,SorP!C:C,0))))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IF(B1907="","",IF(ISERROR(MATCH($J1907,SorP!$B$1:$B$6226,0)),"",INDIRECT("'SorP'!$A$"&amp;MATCH($S1907&amp;$J1907,SorP!C:C,0))))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IF(B1908="","",IF(ISERROR(MATCH($J1908,SorP!$B$1:$B$6226,0)),"",INDIRECT("'SorP'!$A$"&amp;MATCH($S1908&amp;$J1908,SorP!C:C,0))))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IF(B1909="","",IF(ISERROR(MATCH($J1909,SorP!$B$1:$B$6226,0)),"",INDIRECT("'SorP'!$A$"&amp;MATCH($S1909&amp;$J1909,SorP!C:C,0))))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IF(B1910="","",IF(ISERROR(MATCH($J1910,SorP!$B$1:$B$6226,0)),"",INDIRECT("'SorP'!$A$"&amp;MATCH($S1910&amp;$J1910,SorP!C:C,0))))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IF(B1911="","",IF(ISERROR(MATCH($J1911,SorP!$B$1:$B$6226,0)),"",INDIRECT("'SorP'!$A$"&amp;MATCH($S1911&amp;$J1911,SorP!C:C,0))))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IF(B1912="","",IF(ISERROR(MATCH($J1912,SorP!$B$1:$B$6226,0)),"",INDIRECT("'SorP'!$A$"&amp;MATCH($S1912&amp;$J1912,SorP!C:C,0))))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IF(B1913="","",IF(ISERROR(MATCH($J1913,SorP!$B$1:$B$6226,0)),"",INDIRECT("'SorP'!$A$"&amp;MATCH($S1913&amp;$J1913,SorP!C:C,0))))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IF(B1914="","",IF(ISERROR(MATCH($J1914,SorP!$B$1:$B$6226,0)),"",INDIRECT("'SorP'!$A$"&amp;MATCH($S1914&amp;$J1914,SorP!C:C,0))))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IF(B1915="","",IF(ISERROR(MATCH($J1915,SorP!$B$1:$B$6226,0)),"",INDIRECT("'SorP'!$A$"&amp;MATCH($S1915&amp;$J1915,SorP!C:C,0))))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IF(B1916="","",IF(ISERROR(MATCH($J1916,SorP!$B$1:$B$6226,0)),"",INDIRECT("'SorP'!$A$"&amp;MATCH($S1916&amp;$J1916,SorP!C:C,0))))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IF(B1917="","",IF(ISERROR(MATCH($J1917,SorP!$B$1:$B$6226,0)),"",INDIRECT("'SorP'!$A$"&amp;MATCH($S1917&amp;$J1917,SorP!C:C,0))))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IF(B1918="","",IF(ISERROR(MATCH($J1918,SorP!$B$1:$B$6226,0)),"",INDIRECT("'SorP'!$A$"&amp;MATCH($S1918&amp;$J1918,SorP!C:C,0))))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IF(B1919="","",IF(ISERROR(MATCH($J1919,SorP!$B$1:$B$6226,0)),"",INDIRECT("'SorP'!$A$"&amp;MATCH($S1919&amp;$J1919,SorP!C:C,0))))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IF(B1920="","",IF(ISERROR(MATCH($J1920,SorP!$B$1:$B$6226,0)),"",INDIRECT("'SorP'!$A$"&amp;MATCH($S1920&amp;$J1920,SorP!C:C,0))))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IF(B1921="","",IF(ISERROR(MATCH($J1921,SorP!$B$1:$B$6226,0)),"",INDIRECT("'SorP'!$A$"&amp;MATCH($S1921&amp;$J1921,SorP!C:C,0))))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IF(B1922="","",IF(ISERROR(MATCH($J1922,SorP!$B$1:$B$6226,0)),"",INDIRECT("'SorP'!$A$"&amp;MATCH($S1922&amp;$J1922,SorP!C:C,0))))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IF(B1923="","",IF(ISERROR(MATCH($J1923,SorP!$B$1:$B$6226,0)),"",INDIRECT("'SorP'!$A$"&amp;MATCH($S1923&amp;$J1923,SorP!C:C,0))))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IF(B1924="","",IF(ISERROR(MATCH($J1924,SorP!$B$1:$B$6226,0)),"",INDIRECT("'SorP'!$A$"&amp;MATCH($S1924&amp;$J1924,SorP!C:C,0))))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IF(B1925="","",IF(ISERROR(MATCH($J1925,SorP!$B$1:$B$6226,0)),"",INDIRECT("'SorP'!$A$"&amp;MATCH($S1925&amp;$J1925,SorP!C:C,0))))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IF(B1926="","",IF(ISERROR(MATCH($J1926,SorP!$B$1:$B$6226,0)),"",INDIRECT("'SorP'!$A$"&amp;MATCH($S1926&amp;$J1926,SorP!C:C,0))))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IF(B1927="","",IF(ISERROR(MATCH($J1927,SorP!$B$1:$B$6226,0)),"",INDIRECT("'SorP'!$A$"&amp;MATCH($S1927&amp;$J1927,SorP!C:C,0))))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IF(B1928="","",IF(ISERROR(MATCH($J1928,SorP!$B$1:$B$6226,0)),"",INDIRECT("'SorP'!$A$"&amp;MATCH($S1928&amp;$J1928,SorP!C:C,0))))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IF(B1929="","",IF(ISERROR(MATCH($J1929,SorP!$B$1:$B$6226,0)),"",INDIRECT("'SorP'!$A$"&amp;MATCH($S1929&amp;$J1929,SorP!C:C,0))))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IF(B1930="","",IF(ISERROR(MATCH($J1930,SorP!$B$1:$B$6226,0)),"",INDIRECT("'SorP'!$A$"&amp;MATCH($S1930&amp;$J1930,SorP!C:C,0))))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IF(B1931="","",IF(ISERROR(MATCH($J1931,SorP!$B$1:$B$6226,0)),"",INDIRECT("'SorP'!$A$"&amp;MATCH($S1931&amp;$J1931,SorP!C:C,0))))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IF(B1932="","",IF(ISERROR(MATCH($J1932,SorP!$B$1:$B$6226,0)),"",INDIRECT("'SorP'!$A$"&amp;MATCH($S1932&amp;$J1932,SorP!C:C,0))))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IF(B1933="","",IF(ISERROR(MATCH($J1933,SorP!$B$1:$B$6226,0)),"",INDIRECT("'SorP'!$A$"&amp;MATCH($S1933&amp;$J1933,SorP!C:C,0))))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IF(B1934="","",IF(ISERROR(MATCH($J1934,SorP!$B$1:$B$6226,0)),"",INDIRECT("'SorP'!$A$"&amp;MATCH($S1934&amp;$J1934,SorP!C:C,0))))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IF(B1935="","",IF(ISERROR(MATCH($J1935,SorP!$B$1:$B$6226,0)),"",INDIRECT("'SorP'!$A$"&amp;MATCH($S1935&amp;$J1935,SorP!C:C,0))))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IF(B1936="","",IF(ISERROR(MATCH($J1936,SorP!$B$1:$B$6226,0)),"",INDIRECT("'SorP'!$A$"&amp;MATCH($S1936&amp;$J1936,SorP!C:C,0))))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IF(B1937="","",IF(ISERROR(MATCH($J1937,SorP!$B$1:$B$6226,0)),"",INDIRECT("'SorP'!$A$"&amp;MATCH($S1937&amp;$J1937,SorP!C:C,0))))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IF(B1938="","",IF(ISERROR(MATCH($J1938,SorP!$B$1:$B$6226,0)),"",INDIRECT("'SorP'!$A$"&amp;MATCH($S1938&amp;$J1938,SorP!C:C,0))))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IF(B1939="","",IF(ISERROR(MATCH($J1939,SorP!$B$1:$B$6226,0)),"",INDIRECT("'SorP'!$A$"&amp;MATCH($S1939&amp;$J1939,SorP!C:C,0))))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IF(B1940="","",IF(ISERROR(MATCH($J1940,SorP!$B$1:$B$6226,0)),"",INDIRECT("'SorP'!$A$"&amp;MATCH($S1940&amp;$J1940,SorP!C:C,0))))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IF(B1941="","",IF(ISERROR(MATCH($J1941,SorP!$B$1:$B$6226,0)),"",INDIRECT("'SorP'!$A$"&amp;MATCH($S1941&amp;$J1941,SorP!C:C,0))))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IF(B1942="","",IF(ISERROR(MATCH($J1942,SorP!$B$1:$B$6226,0)),"",INDIRECT("'SorP'!$A$"&amp;MATCH($S1942&amp;$J1942,SorP!C:C,0))))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IF(B1943="","",IF(ISERROR(MATCH($J1943,SorP!$B$1:$B$6226,0)),"",INDIRECT("'SorP'!$A$"&amp;MATCH($S1943&amp;$J1943,SorP!C:C,0))))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IF(B1944="","",IF(ISERROR(MATCH($J1944,SorP!$B$1:$B$6226,0)),"",INDIRECT("'SorP'!$A$"&amp;MATCH($S1944&amp;$J1944,SorP!C:C,0))))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IF(B1945="","",IF(ISERROR(MATCH($J1945,SorP!$B$1:$B$6226,0)),"",INDIRECT("'SorP'!$A$"&amp;MATCH($S1945&amp;$J1945,SorP!C:C,0))))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IF(B1946="","",IF(ISERROR(MATCH($J1946,SorP!$B$1:$B$6226,0)),"",INDIRECT("'SorP'!$A$"&amp;MATCH($S1946&amp;$J1946,SorP!C:C,0))))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IF(B1947="","",IF(ISERROR(MATCH($J1947,SorP!$B$1:$B$6226,0)),"",INDIRECT("'SorP'!$A$"&amp;MATCH($S1947&amp;$J1947,SorP!C:C,0))))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IF(B1948="","",IF(ISERROR(MATCH($J1948,SorP!$B$1:$B$6226,0)),"",INDIRECT("'SorP'!$A$"&amp;MATCH($S1948&amp;$J1948,SorP!C:C,0))))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IF(B1949="","",IF(ISERROR(MATCH($J1949,SorP!$B$1:$B$6226,0)),"",INDIRECT("'SorP'!$A$"&amp;MATCH($S1949&amp;$J1949,SorP!C:C,0))))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IF(B1950="","",IF(ISERROR(MATCH($J1950,SorP!$B$1:$B$6226,0)),"",INDIRECT("'SorP'!$A$"&amp;MATCH($S1950&amp;$J1950,SorP!C:C,0))))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IF(B1951="","",IF(ISERROR(MATCH($J1951,SorP!$B$1:$B$6226,0)),"",INDIRECT("'SorP'!$A$"&amp;MATCH($S1951&amp;$J1951,SorP!C:C,0))))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IF(B1952="","",IF(ISERROR(MATCH($J1952,SorP!$B$1:$B$6226,0)),"",INDIRECT("'SorP'!$A$"&amp;MATCH($S1952&amp;$J1952,SorP!C:C,0))))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IF(B1953="","",IF(ISERROR(MATCH($J1953,SorP!$B$1:$B$6226,0)),"",INDIRECT("'SorP'!$A$"&amp;MATCH($S1953&amp;$J1953,SorP!C:C,0))))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IF(B1954="","",IF(ISERROR(MATCH($J1954,SorP!$B$1:$B$6226,0)),"",INDIRECT("'SorP'!$A$"&amp;MATCH($S1954&amp;$J1954,SorP!C:C,0))))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IF(B1955="","",IF(ISERROR(MATCH($J1955,SorP!$B$1:$B$6226,0)),"",INDIRECT("'SorP'!$A$"&amp;MATCH($S1955&amp;$J1955,SorP!C:C,0))))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IF(B1956="","",IF(ISERROR(MATCH($J1956,SorP!$B$1:$B$6226,0)),"",INDIRECT("'SorP'!$A$"&amp;MATCH($S1956&amp;$J1956,SorP!C:C,0))))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IF(B1957="","",IF(ISERROR(MATCH($J1957,SorP!$B$1:$B$6226,0)),"",INDIRECT("'SorP'!$A$"&amp;MATCH($S1957&amp;$J1957,SorP!C:C,0))))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IF(B1958="","",IF(ISERROR(MATCH($J1958,SorP!$B$1:$B$6226,0)),"",INDIRECT("'SorP'!$A$"&amp;MATCH($S1958&amp;$J1958,SorP!C:C,0))))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IF(B1959="","",IF(ISERROR(MATCH($J1959,SorP!$B$1:$B$6226,0)),"",INDIRECT("'SorP'!$A$"&amp;MATCH($S1959&amp;$J1959,SorP!C:C,0))))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IF(B1960="","",IF(ISERROR(MATCH($J1960,SorP!$B$1:$B$6226,0)),"",INDIRECT("'SorP'!$A$"&amp;MATCH($S1960&amp;$J1960,SorP!C:C,0))))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IF(B1961="","",IF(ISERROR(MATCH($J1961,SorP!$B$1:$B$6226,0)),"",INDIRECT("'SorP'!$A$"&amp;MATCH($S1961&amp;$J1961,SorP!C:C,0))))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IF(B1962="","",IF(ISERROR(MATCH($J1962,SorP!$B$1:$B$6226,0)),"",INDIRECT("'SorP'!$A$"&amp;MATCH($S1962&amp;$J1962,SorP!C:C,0))))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IF(B1963="","",IF(ISERROR(MATCH($J1963,SorP!$B$1:$B$6226,0)),"",INDIRECT("'SorP'!$A$"&amp;MATCH($S1963&amp;$J1963,SorP!C:C,0))))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IF(B1964="","",IF(ISERROR(MATCH($J1964,SorP!$B$1:$B$6226,0)),"",INDIRECT("'SorP'!$A$"&amp;MATCH($S1964&amp;$J1964,SorP!C:C,0))))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IF(B1965="","",IF(ISERROR(MATCH($J1965,SorP!$B$1:$B$6226,0)),"",INDIRECT("'SorP'!$A$"&amp;MATCH($S1965&amp;$J1965,SorP!C:C,0))))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IF(B1966="","",IF(ISERROR(MATCH($J1966,SorP!$B$1:$B$6226,0)),"",INDIRECT("'SorP'!$A$"&amp;MATCH($S1966&amp;$J1966,SorP!C:C,0))))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IF(B1967="","",IF(ISERROR(MATCH($J1967,SorP!$B$1:$B$6226,0)),"",INDIRECT("'SorP'!$A$"&amp;MATCH($S1967&amp;$J1967,SorP!C:C,0))))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IF(B1968="","",IF(ISERROR(MATCH($J1968,SorP!$B$1:$B$6226,0)),"",INDIRECT("'SorP'!$A$"&amp;MATCH($S1968&amp;$J1968,SorP!C:C,0))))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IF(B1969="","",IF(ISERROR(MATCH($J1969,SorP!$B$1:$B$6226,0)),"",INDIRECT("'SorP'!$A$"&amp;MATCH($S1969&amp;$J1969,SorP!C:C,0))))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IF(B1970="","",IF(ISERROR(MATCH($J1970,SorP!$B$1:$B$6226,0)),"",INDIRECT("'SorP'!$A$"&amp;MATCH($S1970&amp;$J1970,SorP!C:C,0))))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IF(B1971="","",IF(ISERROR(MATCH($J1971,SorP!$B$1:$B$6226,0)),"",INDIRECT("'SorP'!$A$"&amp;MATCH($S1971&amp;$J1971,SorP!C:C,0))))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IF(B1972="","",IF(ISERROR(MATCH($J1972,SorP!$B$1:$B$6226,0)),"",INDIRECT("'SorP'!$A$"&amp;MATCH($S1972&amp;$J1972,SorP!C:C,0))))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IF(B1973="","",IF(ISERROR(MATCH($J1973,SorP!$B$1:$B$6226,0)),"",INDIRECT("'SorP'!$A$"&amp;MATCH($S1973&amp;$J1973,SorP!C:C,0))))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IF(B1974="","",IF(ISERROR(MATCH($J1974,SorP!$B$1:$B$6226,0)),"",INDIRECT("'SorP'!$A$"&amp;MATCH($S1974&amp;$J1974,SorP!C:C,0))))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IF(B1975="","",IF(ISERROR(MATCH($J1975,SorP!$B$1:$B$6226,0)),"",INDIRECT("'SorP'!$A$"&amp;MATCH($S1975&amp;$J1975,SorP!C:C,0))))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IF(B1976="","",IF(ISERROR(MATCH($J1976,SorP!$B$1:$B$6226,0)),"",INDIRECT("'SorP'!$A$"&amp;MATCH($S1976&amp;$J1976,SorP!C:C,0))))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IF(B1977="","",IF(ISERROR(MATCH($J1977,SorP!$B$1:$B$6226,0)),"",INDIRECT("'SorP'!$A$"&amp;MATCH($S1977&amp;$J1977,SorP!C:C,0))))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IF(B1978="","",IF(ISERROR(MATCH($J1978,SorP!$B$1:$B$6226,0)),"",INDIRECT("'SorP'!$A$"&amp;MATCH($S1978&amp;$J1978,SorP!C:C,0))))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IF(B1979="","",IF(ISERROR(MATCH($J1979,SorP!$B$1:$B$6226,0)),"",INDIRECT("'SorP'!$A$"&amp;MATCH($S1979&amp;$J1979,SorP!C:C,0))))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IF(B1980="","",IF(ISERROR(MATCH($J1980,SorP!$B$1:$B$6226,0)),"",INDIRECT("'SorP'!$A$"&amp;MATCH($S1980&amp;$J1980,SorP!C:C,0))))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IF(B1981="","",IF(ISERROR(MATCH($J1981,SorP!$B$1:$B$6226,0)),"",INDIRECT("'SorP'!$A$"&amp;MATCH($S1981&amp;$J1981,SorP!C:C,0))))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IF(B1982="","",IF(ISERROR(MATCH($J1982,SorP!$B$1:$B$6226,0)),"",INDIRECT("'SorP'!$A$"&amp;MATCH($S1982&amp;$J1982,SorP!C:C,0))))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IF(B1983="","",IF(ISERROR(MATCH($J1983,SorP!$B$1:$B$6226,0)),"",INDIRECT("'SorP'!$A$"&amp;MATCH($S1983&amp;$J1983,SorP!C:C,0))))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IF(B1984="","",IF(ISERROR(MATCH($J1984,SorP!$B$1:$B$6226,0)),"",INDIRECT("'SorP'!$A$"&amp;MATCH($S1984&amp;$J1984,SorP!C:C,0))))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IF(B1985="","",IF(ISERROR(MATCH($J1985,SorP!$B$1:$B$6226,0)),"",INDIRECT("'SorP'!$A$"&amp;MATCH($S1985&amp;$J1985,SorP!C:C,0))))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IF(B1986="","",IF(ISERROR(MATCH($J1986,SorP!$B$1:$B$6226,0)),"",INDIRECT("'SorP'!$A$"&amp;MATCH($S1986&amp;$J1986,SorP!C:C,0))))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IF(B1987="","",IF(ISERROR(MATCH($J1987,SorP!$B$1:$B$6226,0)),"",INDIRECT("'SorP'!$A$"&amp;MATCH($S1987&amp;$J1987,SorP!C:C,0))))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IF(B1988="","",IF(ISERROR(MATCH($J1988,SorP!$B$1:$B$6226,0)),"",INDIRECT("'SorP'!$A$"&amp;MATCH($S1988&amp;$J1988,SorP!C:C,0))))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IF(B1989="","",IF(ISERROR(MATCH($J1989,SorP!$B$1:$B$6226,0)),"",INDIRECT("'SorP'!$A$"&amp;MATCH($S1989&amp;$J1989,SorP!C:C,0))))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IF(B1990="","",IF(ISERROR(MATCH($J1990,SorP!$B$1:$B$6226,0)),"",INDIRECT("'SorP'!$A$"&amp;MATCH($S1990&amp;$J1990,SorP!C:C,0))))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IF(B1991="","",IF(ISERROR(MATCH($J1991,SorP!$B$1:$B$6226,0)),"",INDIRECT("'SorP'!$A$"&amp;MATCH($S1991&amp;$J1991,SorP!C:C,0))))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IF(B1992="","",IF(ISERROR(MATCH($J1992,SorP!$B$1:$B$6226,0)),"",INDIRECT("'SorP'!$A$"&amp;MATCH($S1992&amp;$J1992,SorP!C:C,0))))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IF(B1993="","",IF(ISERROR(MATCH($J1993,SorP!$B$1:$B$6226,0)),"",INDIRECT("'SorP'!$A$"&amp;MATCH($S1993&amp;$J1993,SorP!C:C,0))))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IF(B1994="","",IF(ISERROR(MATCH($J1994,SorP!$B$1:$B$6226,0)),"",INDIRECT("'SorP'!$A$"&amp;MATCH($S1994&amp;$J1994,SorP!C:C,0))))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IF(B1995="","",IF(ISERROR(MATCH($J1995,SorP!$B$1:$B$6226,0)),"",INDIRECT("'SorP'!$A$"&amp;MATCH($S1995&amp;$J1995,SorP!C:C,0))))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IF(B1996="","",IF(ISERROR(MATCH($J1996,SorP!$B$1:$B$6226,0)),"",INDIRECT("'SorP'!$A$"&amp;MATCH($S1996&amp;$J1996,SorP!C:C,0))))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IF(B1997="","",IF(ISERROR(MATCH($J1997,SorP!$B$1:$B$6226,0)),"",INDIRECT("'SorP'!$A$"&amp;MATCH($S1997&amp;$J1997,SorP!C:C,0))))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IF(B1998="","",IF(ISERROR(MATCH($J1998,SorP!$B$1:$B$6226,0)),"",INDIRECT("'SorP'!$A$"&amp;MATCH($S1998&amp;$J1998,SorP!C:C,0))))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IF(B1999="","",IF(ISERROR(MATCH($J1999,SorP!$B$1:$B$6226,0)),"",INDIRECT("'SorP'!$A$"&amp;MATCH($S1999&amp;$J1999,SorP!C:C,0))))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IF(B2000="","",IF(ISERROR(MATCH($J2000,SorP!$B$1:$B$6226,0)),"",INDIRECT("'SorP'!$A$"&amp;MATCH($S2000&amp;$J2000,SorP!C:C,0))))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IF(B2001="","",IF(ISERROR(MATCH($J2001,SorP!$B$1:$B$6226,0)),"",INDIRECT("'SorP'!$A$"&amp;MATCH($S2001&amp;$J2001,SorP!C:C,0))))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IF(B2002="","",IF(ISERROR(MATCH($J2002,SorP!$B$1:$B$6226,0)),"",INDIRECT("'SorP'!$A$"&amp;MATCH($S2002&amp;$J2002,SorP!C:C,0))))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IF(B2003="","",IF(ISERROR(MATCH($J2003,SorP!$B$1:$B$6226,0)),"",INDIRECT("'SorP'!$A$"&amp;MATCH($S2003&amp;$J2003,SorP!C:C,0))))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IF(B2004="","",IF(ISERROR(MATCH($J2004,SorP!$B$1:$B$6226,0)),"",INDIRECT("'SorP'!$A$"&amp;MATCH($S2004&amp;$J2004,SorP!C:C,0))))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IF(B2005="","",IF(ISERROR(MATCH($J2005,SorP!$B$1:$B$6226,0)),"",INDIRECT("'SorP'!$A$"&amp;MATCH($S2005&amp;$J2005,SorP!C:C,0))))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IF(B2006="","",IF(ISERROR(MATCH($J2006,SorP!$B$1:$B$6226,0)),"",INDIRECT("'SorP'!$A$"&amp;MATCH($S2006&amp;$J2006,SorP!C:C,0))))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IF(B2007="","",IF(ISERROR(MATCH($J2007,SorP!$B$1:$B$6226,0)),"",INDIRECT("'SorP'!$A$"&amp;MATCH($S2007&amp;$J2007,SorP!C:C,0))))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IF(B2008="","",IF(ISERROR(MATCH($J2008,SorP!$B$1:$B$6226,0)),"",INDIRECT("'SorP'!$A$"&amp;MATCH($S2008&amp;$J2008,SorP!C:C,0))))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IF(B2009="","",IF(ISERROR(MATCH($J2009,SorP!$B$1:$B$6226,0)),"",INDIRECT("'SorP'!$A$"&amp;MATCH($S2009&amp;$J2009,SorP!C:C,0))))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IF(B2010="","",IF(ISERROR(MATCH($J2010,SorP!$B$1:$B$6226,0)),"",INDIRECT("'SorP'!$A$"&amp;MATCH($S2010&amp;$J2010,SorP!C:C,0))))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IF(B2011="","",IF(ISERROR(MATCH($J2011,SorP!$B$1:$B$6226,0)),"",INDIRECT("'SorP'!$A$"&amp;MATCH($S2011&amp;$J2011,SorP!C:C,0))))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IF(B2012="","",IF(ISERROR(MATCH($J2012,SorP!$B$1:$B$6226,0)),"",INDIRECT("'SorP'!$A$"&amp;MATCH($S2012&amp;$J2012,SorP!C:C,0))))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IF(B2013="","",IF(ISERROR(MATCH($J2013,SorP!$B$1:$B$6226,0)),"",INDIRECT("'SorP'!$A$"&amp;MATCH($S2013&amp;$J2013,SorP!C:C,0))))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IF(B2014="","",IF(ISERROR(MATCH($J2014,SorP!$B$1:$B$6226,0)),"",INDIRECT("'SorP'!$A$"&amp;MATCH($S2014&amp;$J2014,SorP!C:C,0))))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IF(B2015="","",IF(ISERROR(MATCH($J2015,SorP!$B$1:$B$6226,0)),"",INDIRECT("'SorP'!$A$"&amp;MATCH($S2015&amp;$J2015,SorP!C:C,0))))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IF(B2016="","",IF(ISERROR(MATCH($J2016,SorP!$B$1:$B$6226,0)),"",INDIRECT("'SorP'!$A$"&amp;MATCH($S2016&amp;$J2016,SorP!C:C,0))))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IF(B2017="","",IF(ISERROR(MATCH($J2017,SorP!$B$1:$B$6226,0)),"",INDIRECT("'SorP'!$A$"&amp;MATCH($S2017&amp;$J2017,SorP!C:C,0))))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IF(B2018="","",IF(ISERROR(MATCH($J2018,SorP!$B$1:$B$6226,0)),"",INDIRECT("'SorP'!$A$"&amp;MATCH($S2018&amp;$J2018,SorP!C:C,0))))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IF(B2019="","",IF(ISERROR(MATCH($J2019,SorP!$B$1:$B$6226,0)),"",INDIRECT("'SorP'!$A$"&amp;MATCH($S2019&amp;$J2019,SorP!C:C,0))))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IF(B2020="","",IF(ISERROR(MATCH($J2020,SorP!$B$1:$B$6226,0)),"",INDIRECT("'SorP'!$A$"&amp;MATCH($S2020&amp;$J2020,SorP!C:C,0))))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IF(B2021="","",IF(ISERROR(MATCH($J2021,SorP!$B$1:$B$6226,0)),"",INDIRECT("'SorP'!$A$"&amp;MATCH($S2021&amp;$J2021,SorP!C:C,0))))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IF(B2022="","",IF(ISERROR(MATCH($J2022,SorP!$B$1:$B$6226,0)),"",INDIRECT("'SorP'!$A$"&amp;MATCH($S2022&amp;$J2022,SorP!C:C,0))))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IF(B2023="","",IF(ISERROR(MATCH($J2023,SorP!$B$1:$B$6226,0)),"",INDIRECT("'SorP'!$A$"&amp;MATCH($S2023&amp;$J2023,SorP!C:C,0))))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IF(B2024="","",IF(ISERROR(MATCH($J2024,SorP!$B$1:$B$6226,0)),"",INDIRECT("'SorP'!$A$"&amp;MATCH($S2024&amp;$J2024,SorP!C:C,0))))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IF(B2025="","",IF(ISERROR(MATCH($J2025,SorP!$B$1:$B$6226,0)),"",INDIRECT("'SorP'!$A$"&amp;MATCH($S2025&amp;$J2025,SorP!C:C,0))))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IF(B2026="","",IF(ISERROR(MATCH($J2026,SorP!$B$1:$B$6226,0)),"",INDIRECT("'SorP'!$A$"&amp;MATCH($S2026&amp;$J2026,SorP!C:C,0))))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IF(B2027="","",IF(ISERROR(MATCH($J2027,SorP!$B$1:$B$6226,0)),"",INDIRECT("'SorP'!$A$"&amp;MATCH($S2027&amp;$J2027,SorP!C:C,0))))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IF(B2028="","",IF(ISERROR(MATCH($J2028,SorP!$B$1:$B$6226,0)),"",INDIRECT("'SorP'!$A$"&amp;MATCH($S2028&amp;$J2028,SorP!C:C,0))))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IF(B2029="","",IF(ISERROR(MATCH($J2029,SorP!$B$1:$B$6226,0)),"",INDIRECT("'SorP'!$A$"&amp;MATCH($S2029&amp;$J2029,SorP!C:C,0))))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IF(B2030="","",IF(ISERROR(MATCH($J2030,SorP!$B$1:$B$6226,0)),"",INDIRECT("'SorP'!$A$"&amp;MATCH($S2030&amp;$J2030,SorP!C:C,0))))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IF(B2031="","",IF(ISERROR(MATCH($J2031,SorP!$B$1:$B$6226,0)),"",INDIRECT("'SorP'!$A$"&amp;MATCH($S2031&amp;$J2031,SorP!C:C,0))))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IF(B2032="","",IF(ISERROR(MATCH($J2032,SorP!$B$1:$B$6226,0)),"",INDIRECT("'SorP'!$A$"&amp;MATCH($S2032&amp;$J2032,SorP!C:C,0))))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IF(B2033="","",IF(ISERROR(MATCH($J2033,SorP!$B$1:$B$6226,0)),"",INDIRECT("'SorP'!$A$"&amp;MATCH($S2033&amp;$J2033,SorP!C:C,0))))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IF(B2034="","",IF(ISERROR(MATCH($J2034,SorP!$B$1:$B$6226,0)),"",INDIRECT("'SorP'!$A$"&amp;MATCH($S2034&amp;$J2034,SorP!C:C,0))))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IF(B2035="","",IF(ISERROR(MATCH($J2035,SorP!$B$1:$B$6226,0)),"",INDIRECT("'SorP'!$A$"&amp;MATCH($S2035&amp;$J2035,SorP!C:C,0))))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IF(B2036="","",IF(ISERROR(MATCH($J2036,SorP!$B$1:$B$6226,0)),"",INDIRECT("'SorP'!$A$"&amp;MATCH($S2036&amp;$J2036,SorP!C:C,0))))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IF(B2037="","",IF(ISERROR(MATCH($J2037,SorP!$B$1:$B$6226,0)),"",INDIRECT("'SorP'!$A$"&amp;MATCH($S2037&amp;$J2037,SorP!C:C,0))))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IF(B2038="","",IF(ISERROR(MATCH($J2038,SorP!$B$1:$B$6226,0)),"",INDIRECT("'SorP'!$A$"&amp;MATCH($S2038&amp;$J2038,SorP!C:C,0))))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IF(B2039="","",IF(ISERROR(MATCH($J2039,SorP!$B$1:$B$6226,0)),"",INDIRECT("'SorP'!$A$"&amp;MATCH($S2039&amp;$J2039,SorP!C:C,0))))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IF(B2040="","",IF(ISERROR(MATCH($J2040,SorP!$B$1:$B$6226,0)),"",INDIRECT("'SorP'!$A$"&amp;MATCH($S2040&amp;$J2040,SorP!C:C,0))))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IF(B2041="","",IF(ISERROR(MATCH($J2041,SorP!$B$1:$B$6226,0)),"",INDIRECT("'SorP'!$A$"&amp;MATCH($S2041&amp;$J2041,SorP!C:C,0))))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IF(B2042="","",IF(ISERROR(MATCH($J2042,SorP!$B$1:$B$6226,0)),"",INDIRECT("'SorP'!$A$"&amp;MATCH($S2042&amp;$J2042,SorP!C:C,0))))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IF(B2043="","",IF(ISERROR(MATCH($J2043,SorP!$B$1:$B$6226,0)),"",INDIRECT("'SorP'!$A$"&amp;MATCH($S2043&amp;$J2043,SorP!C:C,0))))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IF(B2044="","",IF(ISERROR(MATCH($J2044,SorP!$B$1:$B$6226,0)),"",INDIRECT("'SorP'!$A$"&amp;MATCH($S2044&amp;$J2044,SorP!C:C,0))))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IF(B2045="","",IF(ISERROR(MATCH($J2045,SorP!$B$1:$B$6226,0)),"",INDIRECT("'SorP'!$A$"&amp;MATCH($S2045&amp;$J2045,SorP!C:C,0))))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IF(B2046="","",IF(ISERROR(MATCH($J2046,SorP!$B$1:$B$6226,0)),"",INDIRECT("'SorP'!$A$"&amp;MATCH($S2046&amp;$J2046,SorP!C:C,0))))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IF(B2047="","",IF(ISERROR(MATCH($J2047,SorP!$B$1:$B$6226,0)),"",INDIRECT("'SorP'!$A$"&amp;MATCH($S2047&amp;$J2047,SorP!C:C,0))))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IF(B2048="","",IF(ISERROR(MATCH($J2048,SorP!$B$1:$B$6226,0)),"",INDIRECT("'SorP'!$A$"&amp;MATCH($S2048&amp;$J2048,SorP!C:C,0))))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IF(B2049="","",IF(ISERROR(MATCH($J2049,SorP!$B$1:$B$6226,0)),"",INDIRECT("'SorP'!$A$"&amp;MATCH($S2049&amp;$J2049,SorP!C:C,0))))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IF(B2050="","",IF(ISERROR(MATCH($J2050,SorP!$B$1:$B$6226,0)),"",INDIRECT("'SorP'!$A$"&amp;MATCH($S2050&amp;$J2050,SorP!C:C,0))))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IF(B2051="","",IF(ISERROR(MATCH($J2051,SorP!$B$1:$B$6226,0)),"",INDIRECT("'SorP'!$A$"&amp;MATCH($S2051&amp;$J2051,SorP!C:C,0))))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IF(B2052="","",IF(ISERROR(MATCH($J2052,SorP!$B$1:$B$6226,0)),"",INDIRECT("'SorP'!$A$"&amp;MATCH($S2052&amp;$J2052,SorP!C:C,0))))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IF(B2053="","",IF(ISERROR(MATCH($J2053,SorP!$B$1:$B$6226,0)),"",INDIRECT("'SorP'!$A$"&amp;MATCH($S2053&amp;$J2053,SorP!C:C,0))))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IF(B2054="","",IF(ISERROR(MATCH($J2054,SorP!$B$1:$B$6226,0)),"",INDIRECT("'SorP'!$A$"&amp;MATCH($S2054&amp;$J2054,SorP!C:C,0))))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IF(B2055="","",IF(ISERROR(MATCH($J2055,SorP!$B$1:$B$6226,0)),"",INDIRECT("'SorP'!$A$"&amp;MATCH($S2055&amp;$J2055,SorP!C:C,0))))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IF(B2056="","",IF(ISERROR(MATCH($J2056,SorP!$B$1:$B$6226,0)),"",INDIRECT("'SorP'!$A$"&amp;MATCH($S2056&amp;$J2056,SorP!C:C,0))))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IF(B2057="","",IF(ISERROR(MATCH($J2057,SorP!$B$1:$B$6226,0)),"",INDIRECT("'SorP'!$A$"&amp;MATCH($S2057&amp;$J2057,SorP!C:C,0))))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IF(B2058="","",IF(ISERROR(MATCH($J2058,SorP!$B$1:$B$6226,0)),"",INDIRECT("'SorP'!$A$"&amp;MATCH($S2058&amp;$J2058,SorP!C:C,0))))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IF(B2059="","",IF(ISERROR(MATCH($J2059,SorP!$B$1:$B$6226,0)),"",INDIRECT("'SorP'!$A$"&amp;MATCH($S2059&amp;$J2059,SorP!C:C,0))))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IF(B2060="","",IF(ISERROR(MATCH($J2060,SorP!$B$1:$B$6226,0)),"",INDIRECT("'SorP'!$A$"&amp;MATCH($S2060&amp;$J2060,SorP!C:C,0))))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IF(B2061="","",IF(ISERROR(MATCH($J2061,SorP!$B$1:$B$6226,0)),"",INDIRECT("'SorP'!$A$"&amp;MATCH($S2061&amp;$J2061,SorP!C:C,0))))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IF(B2062="","",IF(ISERROR(MATCH($J2062,SorP!$B$1:$B$6226,0)),"",INDIRECT("'SorP'!$A$"&amp;MATCH($S2062&amp;$J2062,SorP!C:C,0))))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IF(B2063="","",IF(ISERROR(MATCH($J2063,SorP!$B$1:$B$6226,0)),"",INDIRECT("'SorP'!$A$"&amp;MATCH($S2063&amp;$J2063,SorP!C:C,0))))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IF(B2064="","",IF(ISERROR(MATCH($J2064,SorP!$B$1:$B$6226,0)),"",INDIRECT("'SorP'!$A$"&amp;MATCH($S2064&amp;$J2064,SorP!C:C,0))))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IF(B2065="","",IF(ISERROR(MATCH($J2065,SorP!$B$1:$B$6226,0)),"",INDIRECT("'SorP'!$A$"&amp;MATCH($S2065&amp;$J2065,SorP!C:C,0))))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IF(B2066="","",IF(ISERROR(MATCH($J2066,SorP!$B$1:$B$6226,0)),"",INDIRECT("'SorP'!$A$"&amp;MATCH($S2066&amp;$J2066,SorP!C:C,0))))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IF(B2067="","",IF(ISERROR(MATCH($J2067,SorP!$B$1:$B$6226,0)),"",INDIRECT("'SorP'!$A$"&amp;MATCH($S2067&amp;$J2067,SorP!C:C,0))))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IF(B2068="","",IF(ISERROR(MATCH($J2068,SorP!$B$1:$B$6226,0)),"",INDIRECT("'SorP'!$A$"&amp;MATCH($S2068&amp;$J2068,SorP!C:C,0))))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IF(B2069="","",IF(ISERROR(MATCH($J2069,SorP!$B$1:$B$6226,0)),"",INDIRECT("'SorP'!$A$"&amp;MATCH($S2069&amp;$J2069,SorP!C:C,0))))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IF(B2070="","",IF(ISERROR(MATCH($J2070,SorP!$B$1:$B$6226,0)),"",INDIRECT("'SorP'!$A$"&amp;MATCH($S2070&amp;$J2070,SorP!C:C,0))))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IF(B2071="","",IF(ISERROR(MATCH($J2071,SorP!$B$1:$B$6226,0)),"",INDIRECT("'SorP'!$A$"&amp;MATCH($S2071&amp;$J2071,SorP!C:C,0))))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IF(B2072="","",IF(ISERROR(MATCH($J2072,SorP!$B$1:$B$6226,0)),"",INDIRECT("'SorP'!$A$"&amp;MATCH($S2072&amp;$J2072,SorP!C:C,0))))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IF(B2073="","",IF(ISERROR(MATCH($J2073,SorP!$B$1:$B$6226,0)),"",INDIRECT("'SorP'!$A$"&amp;MATCH($S2073&amp;$J2073,SorP!C:C,0))))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IF(B2074="","",IF(ISERROR(MATCH($J2074,SorP!$B$1:$B$6226,0)),"",INDIRECT("'SorP'!$A$"&amp;MATCH($S2074&amp;$J2074,SorP!C:C,0))))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IF(B2075="","",IF(ISERROR(MATCH($J2075,SorP!$B$1:$B$6226,0)),"",INDIRECT("'SorP'!$A$"&amp;MATCH($S2075&amp;$J2075,SorP!C:C,0))))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IF(B2076="","",IF(ISERROR(MATCH($J2076,SorP!$B$1:$B$6226,0)),"",INDIRECT("'SorP'!$A$"&amp;MATCH($S2076&amp;$J2076,SorP!C:C,0))))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IF(B2077="","",IF(ISERROR(MATCH($J2077,SorP!$B$1:$B$6226,0)),"",INDIRECT("'SorP'!$A$"&amp;MATCH($S2077&amp;$J2077,SorP!C:C,0))))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IF(B2078="","",IF(ISERROR(MATCH($J2078,SorP!$B$1:$B$6226,0)),"",INDIRECT("'SorP'!$A$"&amp;MATCH($S2078&amp;$J2078,SorP!C:C,0))))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IF(B2079="","",IF(ISERROR(MATCH($J2079,SorP!$B$1:$B$6226,0)),"",INDIRECT("'SorP'!$A$"&amp;MATCH($S2079&amp;$J2079,SorP!C:C,0))))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IF(B2080="","",IF(ISERROR(MATCH($J2080,SorP!$B$1:$B$6226,0)),"",INDIRECT("'SorP'!$A$"&amp;MATCH($S2080&amp;$J2080,SorP!C:C,0))))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IF(B2081="","",IF(ISERROR(MATCH($J2081,SorP!$B$1:$B$6226,0)),"",INDIRECT("'SorP'!$A$"&amp;MATCH($S2081&amp;$J2081,SorP!C:C,0))))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IF(B2082="","",IF(ISERROR(MATCH($J2082,SorP!$B$1:$B$6226,0)),"",INDIRECT("'SorP'!$A$"&amp;MATCH($S2082&amp;$J2082,SorP!C:C,0))))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IF(B2083="","",IF(ISERROR(MATCH($J2083,SorP!$B$1:$B$6226,0)),"",INDIRECT("'SorP'!$A$"&amp;MATCH($S2083&amp;$J2083,SorP!C:C,0))))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IF(B2084="","",IF(ISERROR(MATCH($J2084,SorP!$B$1:$B$6226,0)),"",INDIRECT("'SorP'!$A$"&amp;MATCH($S2084&amp;$J2084,SorP!C:C,0))))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IF(B2085="","",IF(ISERROR(MATCH($J2085,SorP!$B$1:$B$6226,0)),"",INDIRECT("'SorP'!$A$"&amp;MATCH($S2085&amp;$J2085,SorP!C:C,0))))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IF(B2086="","",IF(ISERROR(MATCH($J2086,SorP!$B$1:$B$6226,0)),"",INDIRECT("'SorP'!$A$"&amp;MATCH($S2086&amp;$J2086,SorP!C:C,0))))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IF(B2087="","",IF(ISERROR(MATCH($J2087,SorP!$B$1:$B$6226,0)),"",INDIRECT("'SorP'!$A$"&amp;MATCH($S2087&amp;$J2087,SorP!C:C,0))))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IF(B2088="","",IF(ISERROR(MATCH($J2088,SorP!$B$1:$B$6226,0)),"",INDIRECT("'SorP'!$A$"&amp;MATCH($S2088&amp;$J2088,SorP!C:C,0))))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IF(B2089="","",IF(ISERROR(MATCH($J2089,SorP!$B$1:$B$6226,0)),"",INDIRECT("'SorP'!$A$"&amp;MATCH($S2089&amp;$J2089,SorP!C:C,0))))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IF(B2090="","",IF(ISERROR(MATCH($J2090,SorP!$B$1:$B$6226,0)),"",INDIRECT("'SorP'!$A$"&amp;MATCH($S2090&amp;$J2090,SorP!C:C,0))))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IF(B2091="","",IF(ISERROR(MATCH($J2091,SorP!$B$1:$B$6226,0)),"",INDIRECT("'SorP'!$A$"&amp;MATCH($S2091&amp;$J2091,SorP!C:C,0))))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IF(B2092="","",IF(ISERROR(MATCH($J2092,SorP!$B$1:$B$6226,0)),"",INDIRECT("'SorP'!$A$"&amp;MATCH($S2092&amp;$J2092,SorP!C:C,0))))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IF(B2093="","",IF(ISERROR(MATCH($J2093,SorP!$B$1:$B$6226,0)),"",INDIRECT("'SorP'!$A$"&amp;MATCH($S2093&amp;$J2093,SorP!C:C,0))))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IF(B2094="","",IF(ISERROR(MATCH($J2094,SorP!$B$1:$B$6226,0)),"",INDIRECT("'SorP'!$A$"&amp;MATCH($S2094&amp;$J2094,SorP!C:C,0))))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IF(B2095="","",IF(ISERROR(MATCH($J2095,SorP!$B$1:$B$6226,0)),"",INDIRECT("'SorP'!$A$"&amp;MATCH($S2095&amp;$J2095,SorP!C:C,0))))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IF(B2096="","",IF(ISERROR(MATCH($J2096,SorP!$B$1:$B$6226,0)),"",INDIRECT("'SorP'!$A$"&amp;MATCH($S2096&amp;$J2096,SorP!C:C,0))))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IF(B2097="","",IF(ISERROR(MATCH($J2097,SorP!$B$1:$B$6226,0)),"",INDIRECT("'SorP'!$A$"&amp;MATCH($S2097&amp;$J2097,SorP!C:C,0))))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IF(B2098="","",IF(ISERROR(MATCH($J2098,SorP!$B$1:$B$6226,0)),"",INDIRECT("'SorP'!$A$"&amp;MATCH($S2098&amp;$J2098,SorP!C:C,0))))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IF(B2099="","",IF(ISERROR(MATCH($J2099,SorP!$B$1:$B$6226,0)),"",INDIRECT("'SorP'!$A$"&amp;MATCH($S2099&amp;$J2099,SorP!C:C,0))))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IF(B2100="","",IF(ISERROR(MATCH($J2100,SorP!$B$1:$B$6226,0)),"",INDIRECT("'SorP'!$A$"&amp;MATCH($S2100&amp;$J2100,SorP!C:C,0))))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IF(B2101="","",IF(ISERROR(MATCH($J2101,SorP!$B$1:$B$6226,0)),"",INDIRECT("'SorP'!$A$"&amp;MATCH($S2101&amp;$J2101,SorP!C:C,0))))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IF(B2102="","",IF(ISERROR(MATCH($J2102,SorP!$B$1:$B$6226,0)),"",INDIRECT("'SorP'!$A$"&amp;MATCH($S2102&amp;$J2102,SorP!C:C,0))))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IF(B2103="","",IF(ISERROR(MATCH($J2103,SorP!$B$1:$B$6226,0)),"",INDIRECT("'SorP'!$A$"&amp;MATCH($S2103&amp;$J2103,SorP!C:C,0))))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IF(B2104="","",IF(ISERROR(MATCH($J2104,SorP!$B$1:$B$6226,0)),"",INDIRECT("'SorP'!$A$"&amp;MATCH($S2104&amp;$J2104,SorP!C:C,0))))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IF(B2105="","",IF(ISERROR(MATCH($J2105,SorP!$B$1:$B$6226,0)),"",INDIRECT("'SorP'!$A$"&amp;MATCH($S2105&amp;$J2105,SorP!C:C,0))))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IF(B2106="","",IF(ISERROR(MATCH($J2106,SorP!$B$1:$B$6226,0)),"",INDIRECT("'SorP'!$A$"&amp;MATCH($S2106&amp;$J2106,SorP!C:C,0))))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IF(B2107="","",IF(ISERROR(MATCH($J2107,SorP!$B$1:$B$6226,0)),"",INDIRECT("'SorP'!$A$"&amp;MATCH($S2107&amp;$J2107,SorP!C:C,0))))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IF(B2108="","",IF(ISERROR(MATCH($J2108,SorP!$B$1:$B$6226,0)),"",INDIRECT("'SorP'!$A$"&amp;MATCH($S2108&amp;$J2108,SorP!C:C,0))))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IF(B2109="","",IF(ISERROR(MATCH($J2109,SorP!$B$1:$B$6226,0)),"",INDIRECT("'SorP'!$A$"&amp;MATCH($S2109&amp;$J2109,SorP!C:C,0))))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IF(B2110="","",IF(ISERROR(MATCH($J2110,SorP!$B$1:$B$6226,0)),"",INDIRECT("'SorP'!$A$"&amp;MATCH($S2110&amp;$J2110,SorP!C:C,0))))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IF(B2111="","",IF(ISERROR(MATCH($J2111,SorP!$B$1:$B$6226,0)),"",INDIRECT("'SorP'!$A$"&amp;MATCH($S2111&amp;$J2111,SorP!C:C,0))))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IF(B2112="","",IF(ISERROR(MATCH($J2112,SorP!$B$1:$B$6226,0)),"",INDIRECT("'SorP'!$A$"&amp;MATCH($S2112&amp;$J2112,SorP!C:C,0))))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IF(B2113="","",IF(ISERROR(MATCH($J2113,SorP!$B$1:$B$6226,0)),"",INDIRECT("'SorP'!$A$"&amp;MATCH($S2113&amp;$J2113,SorP!C:C,0))))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IF(B2114="","",IF(ISERROR(MATCH($J2114,SorP!$B$1:$B$6226,0)),"",INDIRECT("'SorP'!$A$"&amp;MATCH($S2114&amp;$J2114,SorP!C:C,0))))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IF(B2115="","",IF(ISERROR(MATCH($J2115,SorP!$B$1:$B$6226,0)),"",INDIRECT("'SorP'!$A$"&amp;MATCH($S2115&amp;$J2115,SorP!C:C,0))))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IF(B2116="","",IF(ISERROR(MATCH($J2116,SorP!$B$1:$B$6226,0)),"",INDIRECT("'SorP'!$A$"&amp;MATCH($S2116&amp;$J2116,SorP!C:C,0))))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IF(B2117="","",IF(ISERROR(MATCH($J2117,SorP!$B$1:$B$6226,0)),"",INDIRECT("'SorP'!$A$"&amp;MATCH($S2117&amp;$J2117,SorP!C:C,0))))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IF(B2118="","",IF(ISERROR(MATCH($J2118,SorP!$B$1:$B$6226,0)),"",INDIRECT("'SorP'!$A$"&amp;MATCH($S2118&amp;$J2118,SorP!C:C,0))))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IF(B2119="","",IF(ISERROR(MATCH($J2119,SorP!$B$1:$B$6226,0)),"",INDIRECT("'SorP'!$A$"&amp;MATCH($S2119&amp;$J2119,SorP!C:C,0))))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IF(B2120="","",IF(ISERROR(MATCH($J2120,SorP!$B$1:$B$6226,0)),"",INDIRECT("'SorP'!$A$"&amp;MATCH($S2120&amp;$J2120,SorP!C:C,0))))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IF(B2121="","",IF(ISERROR(MATCH($J2121,SorP!$B$1:$B$6226,0)),"",INDIRECT("'SorP'!$A$"&amp;MATCH($S2121&amp;$J2121,SorP!C:C,0))))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IF(B2122="","",IF(ISERROR(MATCH($J2122,SorP!$B$1:$B$6226,0)),"",INDIRECT("'SorP'!$A$"&amp;MATCH($S2122&amp;$J2122,SorP!C:C,0))))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IF(B2123="","",IF(ISERROR(MATCH($J2123,SorP!$B$1:$B$6226,0)),"",INDIRECT("'SorP'!$A$"&amp;MATCH($S2123&amp;$J2123,SorP!C:C,0))))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IF(B2124="","",IF(ISERROR(MATCH($J2124,SorP!$B$1:$B$6226,0)),"",INDIRECT("'SorP'!$A$"&amp;MATCH($S2124&amp;$J2124,SorP!C:C,0))))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IF(B2125="","",IF(ISERROR(MATCH($J2125,SorP!$B$1:$B$6226,0)),"",INDIRECT("'SorP'!$A$"&amp;MATCH($S2125&amp;$J2125,SorP!C:C,0))))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IF(B2126="","",IF(ISERROR(MATCH($J2126,SorP!$B$1:$B$6226,0)),"",INDIRECT("'SorP'!$A$"&amp;MATCH($S2126&amp;$J2126,SorP!C:C,0))))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IF(B2127="","",IF(ISERROR(MATCH($J2127,SorP!$B$1:$B$6226,0)),"",INDIRECT("'SorP'!$A$"&amp;MATCH($S2127&amp;$J2127,SorP!C:C,0))))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IF(B2128="","",IF(ISERROR(MATCH($J2128,SorP!$B$1:$B$6226,0)),"",INDIRECT("'SorP'!$A$"&amp;MATCH($S2128&amp;$J2128,SorP!C:C,0))))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IF(B2129="","",IF(ISERROR(MATCH($J2129,SorP!$B$1:$B$6226,0)),"",INDIRECT("'SorP'!$A$"&amp;MATCH($S2129&amp;$J2129,SorP!C:C,0))))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IF(B2130="","",IF(ISERROR(MATCH($J2130,SorP!$B$1:$B$6226,0)),"",INDIRECT("'SorP'!$A$"&amp;MATCH($S2130&amp;$J2130,SorP!C:C,0))))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IF(B2131="","",IF(ISERROR(MATCH($J2131,SorP!$B$1:$B$6226,0)),"",INDIRECT("'SorP'!$A$"&amp;MATCH($S2131&amp;$J2131,SorP!C:C,0))))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IF(B2132="","",IF(ISERROR(MATCH($J2132,SorP!$B$1:$B$6226,0)),"",INDIRECT("'SorP'!$A$"&amp;MATCH($S2132&amp;$J2132,SorP!C:C,0))))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IF(B2133="","",IF(ISERROR(MATCH($J2133,SorP!$B$1:$B$6226,0)),"",INDIRECT("'SorP'!$A$"&amp;MATCH($S2133&amp;$J2133,SorP!C:C,0))))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IF(B2134="","",IF(ISERROR(MATCH($J2134,SorP!$B$1:$B$6226,0)),"",INDIRECT("'SorP'!$A$"&amp;MATCH($S2134&amp;$J2134,SorP!C:C,0))))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IF(B2135="","",IF(ISERROR(MATCH($J2135,SorP!$B$1:$B$6226,0)),"",INDIRECT("'SorP'!$A$"&amp;MATCH($S2135&amp;$J2135,SorP!C:C,0))))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IF(B2136="","",IF(ISERROR(MATCH($J2136,SorP!$B$1:$B$6226,0)),"",INDIRECT("'SorP'!$A$"&amp;MATCH($S2136&amp;$J2136,SorP!C:C,0))))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IF(B2137="","",IF(ISERROR(MATCH($J2137,SorP!$B$1:$B$6226,0)),"",INDIRECT("'SorP'!$A$"&amp;MATCH($S2137&amp;$J2137,SorP!C:C,0))))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IF(B2138="","",IF(ISERROR(MATCH($J2138,SorP!$B$1:$B$6226,0)),"",INDIRECT("'SorP'!$A$"&amp;MATCH($S2138&amp;$J2138,SorP!C:C,0))))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IF(B2139="","",IF(ISERROR(MATCH($J2139,SorP!$B$1:$B$6226,0)),"",INDIRECT("'SorP'!$A$"&amp;MATCH($S2139&amp;$J2139,SorP!C:C,0))))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IF(B2140="","",IF(ISERROR(MATCH($J2140,SorP!$B$1:$B$6226,0)),"",INDIRECT("'SorP'!$A$"&amp;MATCH($S2140&amp;$J2140,SorP!C:C,0))))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IF(B2141="","",IF(ISERROR(MATCH($J2141,SorP!$B$1:$B$6226,0)),"",INDIRECT("'SorP'!$A$"&amp;MATCH($S2141&amp;$J2141,SorP!C:C,0))))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IF(B2142="","",IF(ISERROR(MATCH($J2142,SorP!$B$1:$B$6226,0)),"",INDIRECT("'SorP'!$A$"&amp;MATCH($S2142&amp;$J2142,SorP!C:C,0))))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IF(B2143="","",IF(ISERROR(MATCH($J2143,SorP!$B$1:$B$6226,0)),"",INDIRECT("'SorP'!$A$"&amp;MATCH($S2143&amp;$J2143,SorP!C:C,0))))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IF(B2144="","",IF(ISERROR(MATCH($J2144,SorP!$B$1:$B$6226,0)),"",INDIRECT("'SorP'!$A$"&amp;MATCH($S2144&amp;$J2144,SorP!C:C,0))))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IF(B2145="","",IF(ISERROR(MATCH($J2145,SorP!$B$1:$B$6226,0)),"",INDIRECT("'SorP'!$A$"&amp;MATCH($S2145&amp;$J2145,SorP!C:C,0))))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IF(B2146="","",IF(ISERROR(MATCH($J2146,SorP!$B$1:$B$6226,0)),"",INDIRECT("'SorP'!$A$"&amp;MATCH($S2146&amp;$J2146,SorP!C:C,0))))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IF(B2147="","",IF(ISERROR(MATCH($J2147,SorP!$B$1:$B$6226,0)),"",INDIRECT("'SorP'!$A$"&amp;MATCH($S2147&amp;$J2147,SorP!C:C,0))))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IF(B2148="","",IF(ISERROR(MATCH($J2148,SorP!$B$1:$B$6226,0)),"",INDIRECT("'SorP'!$A$"&amp;MATCH($S2148&amp;$J2148,SorP!C:C,0))))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IF(B2149="","",IF(ISERROR(MATCH($J2149,SorP!$B$1:$B$6226,0)),"",INDIRECT("'SorP'!$A$"&amp;MATCH($S2149&amp;$J2149,SorP!C:C,0))))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IF(B2150="","",IF(ISERROR(MATCH($J2150,SorP!$B$1:$B$6226,0)),"",INDIRECT("'SorP'!$A$"&amp;MATCH($S2150&amp;$J2150,SorP!C:C,0))))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IF(B2151="","",IF(ISERROR(MATCH($J2151,SorP!$B$1:$B$6226,0)),"",INDIRECT("'SorP'!$A$"&amp;MATCH($S2151&amp;$J2151,SorP!C:C,0))))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IF(B2152="","",IF(ISERROR(MATCH($J2152,SorP!$B$1:$B$6226,0)),"",INDIRECT("'SorP'!$A$"&amp;MATCH($S2152&amp;$J2152,SorP!C:C,0))))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IF(B2153="","",IF(ISERROR(MATCH($J2153,SorP!$B$1:$B$6226,0)),"",INDIRECT("'SorP'!$A$"&amp;MATCH($S2153&amp;$J2153,SorP!C:C,0))))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IF(B2154="","",IF(ISERROR(MATCH($J2154,SorP!$B$1:$B$6226,0)),"",INDIRECT("'SorP'!$A$"&amp;MATCH($S2154&amp;$J2154,SorP!C:C,0))))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IF(B2155="","",IF(ISERROR(MATCH($J2155,SorP!$B$1:$B$6226,0)),"",INDIRECT("'SorP'!$A$"&amp;MATCH($S2155&amp;$J2155,SorP!C:C,0))))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IF(B2156="","",IF(ISERROR(MATCH($J2156,SorP!$B$1:$B$6226,0)),"",INDIRECT("'SorP'!$A$"&amp;MATCH($S2156&amp;$J2156,SorP!C:C,0))))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IF(B2157="","",IF(ISERROR(MATCH($J2157,SorP!$B$1:$B$6226,0)),"",INDIRECT("'SorP'!$A$"&amp;MATCH($S2157&amp;$J2157,SorP!C:C,0))))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IF(B2158="","",IF(ISERROR(MATCH($J2158,SorP!$B$1:$B$6226,0)),"",INDIRECT("'SorP'!$A$"&amp;MATCH($S2158&amp;$J2158,SorP!C:C,0))))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IF(B2159="","",IF(ISERROR(MATCH($J2159,SorP!$B$1:$B$6226,0)),"",INDIRECT("'SorP'!$A$"&amp;MATCH($S2159&amp;$J2159,SorP!C:C,0))))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IF(B2160="","",IF(ISERROR(MATCH($J2160,SorP!$B$1:$B$6226,0)),"",INDIRECT("'SorP'!$A$"&amp;MATCH($S2160&amp;$J2160,SorP!C:C,0))))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IF(B2161="","",IF(ISERROR(MATCH($J2161,SorP!$B$1:$B$6226,0)),"",INDIRECT("'SorP'!$A$"&amp;MATCH($S2161&amp;$J2161,SorP!C:C,0))))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IF(B2162="","",IF(ISERROR(MATCH($J2162,SorP!$B$1:$B$6226,0)),"",INDIRECT("'SorP'!$A$"&amp;MATCH($S2162&amp;$J2162,SorP!C:C,0))))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IF(B2163="","",IF(ISERROR(MATCH($J2163,SorP!$B$1:$B$6226,0)),"",INDIRECT("'SorP'!$A$"&amp;MATCH($S2163&amp;$J2163,SorP!C:C,0))))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IF(B2164="","",IF(ISERROR(MATCH($J2164,SorP!$B$1:$B$6226,0)),"",INDIRECT("'SorP'!$A$"&amp;MATCH($S2164&amp;$J2164,SorP!C:C,0))))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IF(B2165="","",IF(ISERROR(MATCH($J2165,SorP!$B$1:$B$6226,0)),"",INDIRECT("'SorP'!$A$"&amp;MATCH($S2165&amp;$J2165,SorP!C:C,0))))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IF(B2166="","",IF(ISERROR(MATCH($J2166,SorP!$B$1:$B$6226,0)),"",INDIRECT("'SorP'!$A$"&amp;MATCH($S2166&amp;$J2166,SorP!C:C,0))))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IF(B2167="","",IF(ISERROR(MATCH($J2167,SorP!$B$1:$B$6226,0)),"",INDIRECT("'SorP'!$A$"&amp;MATCH($S2167&amp;$J2167,SorP!C:C,0))))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IF(B2168="","",IF(ISERROR(MATCH($J2168,SorP!$B$1:$B$6226,0)),"",INDIRECT("'SorP'!$A$"&amp;MATCH($S2168&amp;$J2168,SorP!C:C,0))))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IF(B2169="","",IF(ISERROR(MATCH($J2169,SorP!$B$1:$B$6226,0)),"",INDIRECT("'SorP'!$A$"&amp;MATCH($S2169&amp;$J2169,SorP!C:C,0))))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IF(B2170="","",IF(ISERROR(MATCH($J2170,SorP!$B$1:$B$6226,0)),"",INDIRECT("'SorP'!$A$"&amp;MATCH($S2170&amp;$J2170,SorP!C:C,0))))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IF(B2171="","",IF(ISERROR(MATCH($J2171,SorP!$B$1:$B$6226,0)),"",INDIRECT("'SorP'!$A$"&amp;MATCH($S2171&amp;$J2171,SorP!C:C,0))))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IF(B2172="","",IF(ISERROR(MATCH($J2172,SorP!$B$1:$B$6226,0)),"",INDIRECT("'SorP'!$A$"&amp;MATCH($S2172&amp;$J2172,SorP!C:C,0))))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IF(B2173="","",IF(ISERROR(MATCH($J2173,SorP!$B$1:$B$6226,0)),"",INDIRECT("'SorP'!$A$"&amp;MATCH($S2173&amp;$J2173,SorP!C:C,0))))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IF(B2174="","",IF(ISERROR(MATCH($J2174,SorP!$B$1:$B$6226,0)),"",INDIRECT("'SorP'!$A$"&amp;MATCH($S2174&amp;$J2174,SorP!C:C,0))))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IF(B2175="","",IF(ISERROR(MATCH($J2175,SorP!$B$1:$B$6226,0)),"",INDIRECT("'SorP'!$A$"&amp;MATCH($S2175&amp;$J2175,SorP!C:C,0))))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IF(B2176="","",IF(ISERROR(MATCH($J2176,SorP!$B$1:$B$6226,0)),"",INDIRECT("'SorP'!$A$"&amp;MATCH($S2176&amp;$J2176,SorP!C:C,0))))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IF(B2177="","",IF(ISERROR(MATCH($J2177,SorP!$B$1:$B$6226,0)),"",INDIRECT("'SorP'!$A$"&amp;MATCH($S2177&amp;$J2177,SorP!C:C,0))))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IF(B2178="","",IF(ISERROR(MATCH($J2178,SorP!$B$1:$B$6226,0)),"",INDIRECT("'SorP'!$A$"&amp;MATCH($S2178&amp;$J2178,SorP!C:C,0))))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IF(B2179="","",IF(ISERROR(MATCH($J2179,SorP!$B$1:$B$6226,0)),"",INDIRECT("'SorP'!$A$"&amp;MATCH($S2179&amp;$J2179,SorP!C:C,0))))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IF(B2180="","",IF(ISERROR(MATCH($J2180,SorP!$B$1:$B$6226,0)),"",INDIRECT("'SorP'!$A$"&amp;MATCH($S2180&amp;$J2180,SorP!C:C,0))))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IF(B2181="","",IF(ISERROR(MATCH($J2181,SorP!$B$1:$B$6226,0)),"",INDIRECT("'SorP'!$A$"&amp;MATCH($S2181&amp;$J2181,SorP!C:C,0))))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IF(B2182="","",IF(ISERROR(MATCH($J2182,SorP!$B$1:$B$6226,0)),"",INDIRECT("'SorP'!$A$"&amp;MATCH($S2182&amp;$J2182,SorP!C:C,0))))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IF(B2183="","",IF(ISERROR(MATCH($J2183,SorP!$B$1:$B$6226,0)),"",INDIRECT("'SorP'!$A$"&amp;MATCH($S2183&amp;$J2183,SorP!C:C,0))))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IF(B2184="","",IF(ISERROR(MATCH($J2184,SorP!$B$1:$B$6226,0)),"",INDIRECT("'SorP'!$A$"&amp;MATCH($S2184&amp;$J2184,SorP!C:C,0))))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IF(B2185="","",IF(ISERROR(MATCH($J2185,SorP!$B$1:$B$6226,0)),"",INDIRECT("'SorP'!$A$"&amp;MATCH($S2185&amp;$J2185,SorP!C:C,0))))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IF(B2186="","",IF(ISERROR(MATCH($J2186,SorP!$B$1:$B$6226,0)),"",INDIRECT("'SorP'!$A$"&amp;MATCH($S2186&amp;$J2186,SorP!C:C,0))))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IF(B2187="","",IF(ISERROR(MATCH($J2187,SorP!$B$1:$B$6226,0)),"",INDIRECT("'SorP'!$A$"&amp;MATCH($S2187&amp;$J2187,SorP!C:C,0))))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IF(B2188="","",IF(ISERROR(MATCH($J2188,SorP!$B$1:$B$6226,0)),"",INDIRECT("'SorP'!$A$"&amp;MATCH($S2188&amp;$J2188,SorP!C:C,0))))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IF(B2189="","",IF(ISERROR(MATCH($J2189,SorP!$B$1:$B$6226,0)),"",INDIRECT("'SorP'!$A$"&amp;MATCH($S2189&amp;$J2189,SorP!C:C,0))))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IF(B2190="","",IF(ISERROR(MATCH($J2190,SorP!$B$1:$B$6226,0)),"",INDIRECT("'SorP'!$A$"&amp;MATCH($S2190&amp;$J2190,SorP!C:C,0))))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IF(B2191="","",IF(ISERROR(MATCH($J2191,SorP!$B$1:$B$6226,0)),"",INDIRECT("'SorP'!$A$"&amp;MATCH($S2191&amp;$J2191,SorP!C:C,0))))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IF(B2192="","",IF(ISERROR(MATCH($J2192,SorP!$B$1:$B$6226,0)),"",INDIRECT("'SorP'!$A$"&amp;MATCH($S2192&amp;$J2192,SorP!C:C,0))))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IF(B2193="","",IF(ISERROR(MATCH($J2193,SorP!$B$1:$B$6226,0)),"",INDIRECT("'SorP'!$A$"&amp;MATCH($S2193&amp;$J2193,SorP!C:C,0))))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IF(B2194="","",IF(ISERROR(MATCH($J2194,SorP!$B$1:$B$6226,0)),"",INDIRECT("'SorP'!$A$"&amp;MATCH($S2194&amp;$J2194,SorP!C:C,0))))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IF(B2195="","",IF(ISERROR(MATCH($J2195,SorP!$B$1:$B$6226,0)),"",INDIRECT("'SorP'!$A$"&amp;MATCH($S2195&amp;$J2195,SorP!C:C,0))))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IF(B2196="","",IF(ISERROR(MATCH($J2196,SorP!$B$1:$B$6226,0)),"",INDIRECT("'SorP'!$A$"&amp;MATCH($S2196&amp;$J2196,SorP!C:C,0))))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IF(B2197="","",IF(ISERROR(MATCH($J2197,SorP!$B$1:$B$6226,0)),"",INDIRECT("'SorP'!$A$"&amp;MATCH($S2197&amp;$J2197,SorP!C:C,0))))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IF(B2198="","",IF(ISERROR(MATCH($J2198,SorP!$B$1:$B$6226,0)),"",INDIRECT("'SorP'!$A$"&amp;MATCH($S2198&amp;$J2198,SorP!C:C,0))))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IF(B2199="","",IF(ISERROR(MATCH($J2199,SorP!$B$1:$B$6226,0)),"",INDIRECT("'SorP'!$A$"&amp;MATCH($S2199&amp;$J2199,SorP!C:C,0))))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IF(B2200="","",IF(ISERROR(MATCH($J2200,SorP!$B$1:$B$6226,0)),"",INDIRECT("'SorP'!$A$"&amp;MATCH($S2200&amp;$J2200,SorP!C:C,0))))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IF(B2201="","",IF(ISERROR(MATCH($J2201,SorP!$B$1:$B$6226,0)),"",INDIRECT("'SorP'!$A$"&amp;MATCH($S2201&amp;$J2201,SorP!C:C,0))))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IF(B2202="","",IF(ISERROR(MATCH($J2202,SorP!$B$1:$B$6226,0)),"",INDIRECT("'SorP'!$A$"&amp;MATCH($S2202&amp;$J2202,SorP!C:C,0))))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IF(B2203="","",IF(ISERROR(MATCH($J2203,SorP!$B$1:$B$6226,0)),"",INDIRECT("'SorP'!$A$"&amp;MATCH($S2203&amp;$J2203,SorP!C:C,0))))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IF(B2204="","",IF(ISERROR(MATCH($J2204,SorP!$B$1:$B$6226,0)),"",INDIRECT("'SorP'!$A$"&amp;MATCH($S2204&amp;$J2204,SorP!C:C,0))))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IF(B2205="","",IF(ISERROR(MATCH($J2205,SorP!$B$1:$B$6226,0)),"",INDIRECT("'SorP'!$A$"&amp;MATCH($S2205&amp;$J2205,SorP!C:C,0))))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IF(B2206="","",IF(ISERROR(MATCH($J2206,SorP!$B$1:$B$6226,0)),"",INDIRECT("'SorP'!$A$"&amp;MATCH($S2206&amp;$J2206,SorP!C:C,0))))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IF(B2207="","",IF(ISERROR(MATCH($J2207,SorP!$B$1:$B$6226,0)),"",INDIRECT("'SorP'!$A$"&amp;MATCH($S2207&amp;$J2207,SorP!C:C,0))))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IF(B2208="","",IF(ISERROR(MATCH($J2208,SorP!$B$1:$B$6226,0)),"",INDIRECT("'SorP'!$A$"&amp;MATCH($S2208&amp;$J2208,SorP!C:C,0))))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IF(B2209="","",IF(ISERROR(MATCH($J2209,SorP!$B$1:$B$6226,0)),"",INDIRECT("'SorP'!$A$"&amp;MATCH($S2209&amp;$J2209,SorP!C:C,0))))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IF(B2210="","",IF(ISERROR(MATCH($J2210,SorP!$B$1:$B$6226,0)),"",INDIRECT("'SorP'!$A$"&amp;MATCH($S2210&amp;$J2210,SorP!C:C,0))))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IF(B2211="","",IF(ISERROR(MATCH($J2211,SorP!$B$1:$B$6226,0)),"",INDIRECT("'SorP'!$A$"&amp;MATCH($S2211&amp;$J2211,SorP!C:C,0))))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IF(B2212="","",IF(ISERROR(MATCH($J2212,SorP!$B$1:$B$6226,0)),"",INDIRECT("'SorP'!$A$"&amp;MATCH($S2212&amp;$J2212,SorP!C:C,0))))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IF(B2213="","",IF(ISERROR(MATCH($J2213,SorP!$B$1:$B$6226,0)),"",INDIRECT("'SorP'!$A$"&amp;MATCH($S2213&amp;$J2213,SorP!C:C,0))))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IF(B2214="","",IF(ISERROR(MATCH($J2214,SorP!$B$1:$B$6226,0)),"",INDIRECT("'SorP'!$A$"&amp;MATCH($S2214&amp;$J2214,SorP!C:C,0))))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IF(B2215="","",IF(ISERROR(MATCH($J2215,SorP!$B$1:$B$6226,0)),"",INDIRECT("'SorP'!$A$"&amp;MATCH($S2215&amp;$J2215,SorP!C:C,0))))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IF(B2216="","",IF(ISERROR(MATCH($J2216,SorP!$B$1:$B$6226,0)),"",INDIRECT("'SorP'!$A$"&amp;MATCH($S2216&amp;$J2216,SorP!C:C,0))))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IF(B2217="","",IF(ISERROR(MATCH($J2217,SorP!$B$1:$B$6226,0)),"",INDIRECT("'SorP'!$A$"&amp;MATCH($S2217&amp;$J2217,SorP!C:C,0))))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IF(B2218="","",IF(ISERROR(MATCH($J2218,SorP!$B$1:$B$6226,0)),"",INDIRECT("'SorP'!$A$"&amp;MATCH($S2218&amp;$J2218,SorP!C:C,0))))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IF(B2219="","",IF(ISERROR(MATCH($J2219,SorP!$B$1:$B$6226,0)),"",INDIRECT("'SorP'!$A$"&amp;MATCH($S2219&amp;$J2219,SorP!C:C,0))))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IF(B2220="","",IF(ISERROR(MATCH($J2220,SorP!$B$1:$B$6226,0)),"",INDIRECT("'SorP'!$A$"&amp;MATCH($S2220&amp;$J2220,SorP!C:C,0))))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IF(B2221="","",IF(ISERROR(MATCH($J2221,SorP!$B$1:$B$6226,0)),"",INDIRECT("'SorP'!$A$"&amp;MATCH($S2221&amp;$J2221,SorP!C:C,0))))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IF(B2222="","",IF(ISERROR(MATCH($J2222,SorP!$B$1:$B$6226,0)),"",INDIRECT("'SorP'!$A$"&amp;MATCH($S2222&amp;$J2222,SorP!C:C,0))))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IF(B2223="","",IF(ISERROR(MATCH($J2223,SorP!$B$1:$B$6226,0)),"",INDIRECT("'SorP'!$A$"&amp;MATCH($S2223&amp;$J2223,SorP!C:C,0))))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IF(B2224="","",IF(ISERROR(MATCH($J2224,SorP!$B$1:$B$6226,0)),"",INDIRECT("'SorP'!$A$"&amp;MATCH($S2224&amp;$J2224,SorP!C:C,0))))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IF(B2225="","",IF(ISERROR(MATCH($J2225,SorP!$B$1:$B$6226,0)),"",INDIRECT("'SorP'!$A$"&amp;MATCH($S2225&amp;$J2225,SorP!C:C,0))))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IF(B2226="","",IF(ISERROR(MATCH($J2226,SorP!$B$1:$B$6226,0)),"",INDIRECT("'SorP'!$A$"&amp;MATCH($S2226&amp;$J2226,SorP!C:C,0))))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IF(B2227="","",IF(ISERROR(MATCH($J2227,SorP!$B$1:$B$6226,0)),"",INDIRECT("'SorP'!$A$"&amp;MATCH($S2227&amp;$J2227,SorP!C:C,0))))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IF(B2228="","",IF(ISERROR(MATCH($J2228,SorP!$B$1:$B$6226,0)),"",INDIRECT("'SorP'!$A$"&amp;MATCH($S2228&amp;$J2228,SorP!C:C,0))))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IF(B2229="","",IF(ISERROR(MATCH($J2229,SorP!$B$1:$B$6226,0)),"",INDIRECT("'SorP'!$A$"&amp;MATCH($S2229&amp;$J2229,SorP!C:C,0))))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IF(B2230="","",IF(ISERROR(MATCH($J2230,SorP!$B$1:$B$6226,0)),"",INDIRECT("'SorP'!$A$"&amp;MATCH($S2230&amp;$J2230,SorP!C:C,0))))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IF(B2231="","",IF(ISERROR(MATCH($J2231,SorP!$B$1:$B$6226,0)),"",INDIRECT("'SorP'!$A$"&amp;MATCH($S2231&amp;$J2231,SorP!C:C,0))))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IF(B2232="","",IF(ISERROR(MATCH($J2232,SorP!$B$1:$B$6226,0)),"",INDIRECT("'SorP'!$A$"&amp;MATCH($S2232&amp;$J2232,SorP!C:C,0))))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IF(B2233="","",IF(ISERROR(MATCH($J2233,SorP!$B$1:$B$6226,0)),"",INDIRECT("'SorP'!$A$"&amp;MATCH($S2233&amp;$J2233,SorP!C:C,0))))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IF(B2234="","",IF(ISERROR(MATCH($J2234,SorP!$B$1:$B$6226,0)),"",INDIRECT("'SorP'!$A$"&amp;MATCH($S2234&amp;$J2234,SorP!C:C,0))))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IF(B2235="","",IF(ISERROR(MATCH($J2235,SorP!$B$1:$B$6226,0)),"",INDIRECT("'SorP'!$A$"&amp;MATCH($S2235&amp;$J2235,SorP!C:C,0))))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IF(B2236="","",IF(ISERROR(MATCH($J2236,SorP!$B$1:$B$6226,0)),"",INDIRECT("'SorP'!$A$"&amp;MATCH($S2236&amp;$J2236,SorP!C:C,0))))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IF(B2237="","",IF(ISERROR(MATCH($J2237,SorP!$B$1:$B$6226,0)),"",INDIRECT("'SorP'!$A$"&amp;MATCH($S2237&amp;$J2237,SorP!C:C,0))))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IF(B2238="","",IF(ISERROR(MATCH($J2238,SorP!$B$1:$B$6226,0)),"",INDIRECT("'SorP'!$A$"&amp;MATCH($S2238&amp;$J2238,SorP!C:C,0))))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IF(B2239="","",IF(ISERROR(MATCH($J2239,SorP!$B$1:$B$6226,0)),"",INDIRECT("'SorP'!$A$"&amp;MATCH($S2239&amp;$J2239,SorP!C:C,0))))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IF(B2240="","",IF(ISERROR(MATCH($J2240,SorP!$B$1:$B$6226,0)),"",INDIRECT("'SorP'!$A$"&amp;MATCH($S2240&amp;$J2240,SorP!C:C,0))))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IF(B2241="","",IF(ISERROR(MATCH($J2241,SorP!$B$1:$B$6226,0)),"",INDIRECT("'SorP'!$A$"&amp;MATCH($S2241&amp;$J2241,SorP!C:C,0))))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IF(B2242="","",IF(ISERROR(MATCH($J2242,SorP!$B$1:$B$6226,0)),"",INDIRECT("'SorP'!$A$"&amp;MATCH($S2242&amp;$J2242,SorP!C:C,0))))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IF(B2243="","",IF(ISERROR(MATCH($J2243,SorP!$B$1:$B$6226,0)),"",INDIRECT("'SorP'!$A$"&amp;MATCH($S2243&amp;$J2243,SorP!C:C,0))))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IF(B2244="","",IF(ISERROR(MATCH($J2244,SorP!$B$1:$B$6226,0)),"",INDIRECT("'SorP'!$A$"&amp;MATCH($S2244&amp;$J2244,SorP!C:C,0))))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IF(B2245="","",IF(ISERROR(MATCH($J2245,SorP!$B$1:$B$6226,0)),"",INDIRECT("'SorP'!$A$"&amp;MATCH($S2245&amp;$J2245,SorP!C:C,0))))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IF(B2246="","",IF(ISERROR(MATCH($J2246,SorP!$B$1:$B$6226,0)),"",INDIRECT("'SorP'!$A$"&amp;MATCH($S2246&amp;$J2246,SorP!C:C,0))))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IF(B2247="","",IF(ISERROR(MATCH($J2247,SorP!$B$1:$B$6226,0)),"",INDIRECT("'SorP'!$A$"&amp;MATCH($S2247&amp;$J2247,SorP!C:C,0))))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IF(B2248="","",IF(ISERROR(MATCH($J2248,SorP!$B$1:$B$6226,0)),"",INDIRECT("'SorP'!$A$"&amp;MATCH($S2248&amp;$J2248,SorP!C:C,0))))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IF(B2249="","",IF(ISERROR(MATCH($J2249,SorP!$B$1:$B$6226,0)),"",INDIRECT("'SorP'!$A$"&amp;MATCH($S2249&amp;$J2249,SorP!C:C,0))))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IF(B2250="","",IF(ISERROR(MATCH($J2250,SorP!$B$1:$B$6226,0)),"",INDIRECT("'SorP'!$A$"&amp;MATCH($S2250&amp;$J2250,SorP!C:C,0))))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IF(B2251="","",IF(ISERROR(MATCH($J2251,SorP!$B$1:$B$6226,0)),"",INDIRECT("'SorP'!$A$"&amp;MATCH($S2251&amp;$J2251,SorP!C:C,0))))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IF(B2252="","",IF(ISERROR(MATCH($J2252,SorP!$B$1:$B$6226,0)),"",INDIRECT("'SorP'!$A$"&amp;MATCH($S2252&amp;$J2252,SorP!C:C,0))))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IF(B2253="","",IF(ISERROR(MATCH($J2253,SorP!$B$1:$B$6226,0)),"",INDIRECT("'SorP'!$A$"&amp;MATCH($S2253&amp;$J2253,SorP!C:C,0))))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IF(B2254="","",IF(ISERROR(MATCH($J2254,SorP!$B$1:$B$6226,0)),"",INDIRECT("'SorP'!$A$"&amp;MATCH($S2254&amp;$J2254,SorP!C:C,0))))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IF(B2255="","",IF(ISERROR(MATCH($J2255,SorP!$B$1:$B$6226,0)),"",INDIRECT("'SorP'!$A$"&amp;MATCH($S2255&amp;$J2255,SorP!C:C,0))))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IF(B2256="","",IF(ISERROR(MATCH($J2256,SorP!$B$1:$B$6226,0)),"",INDIRECT("'SorP'!$A$"&amp;MATCH($S2256&amp;$J2256,SorP!C:C,0))))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IF(B2257="","",IF(ISERROR(MATCH($J2257,SorP!$B$1:$B$6226,0)),"",INDIRECT("'SorP'!$A$"&amp;MATCH($S2257&amp;$J2257,SorP!C:C,0))))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IF(B2258="","",IF(ISERROR(MATCH($J2258,SorP!$B$1:$B$6226,0)),"",INDIRECT("'SorP'!$A$"&amp;MATCH($S2258&amp;$J2258,SorP!C:C,0))))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IF(B2259="","",IF(ISERROR(MATCH($J2259,SorP!$B$1:$B$6226,0)),"",INDIRECT("'SorP'!$A$"&amp;MATCH($S2259&amp;$J2259,SorP!C:C,0))))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IF(B2260="","",IF(ISERROR(MATCH($J2260,SorP!$B$1:$B$6226,0)),"",INDIRECT("'SorP'!$A$"&amp;MATCH($S2260&amp;$J2260,SorP!C:C,0))))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IF(B2261="","",IF(ISERROR(MATCH($J2261,SorP!$B$1:$B$6226,0)),"",INDIRECT("'SorP'!$A$"&amp;MATCH($S2261&amp;$J2261,SorP!C:C,0))))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IF(B2262="","",IF(ISERROR(MATCH($J2262,SorP!$B$1:$B$6226,0)),"",INDIRECT("'SorP'!$A$"&amp;MATCH($S2262&amp;$J2262,SorP!C:C,0))))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IF(B2263="","",IF(ISERROR(MATCH($J2263,SorP!$B$1:$B$6226,0)),"",INDIRECT("'SorP'!$A$"&amp;MATCH($S2263&amp;$J2263,SorP!C:C,0))))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IF(B2264="","",IF(ISERROR(MATCH($J2264,SorP!$B$1:$B$6226,0)),"",INDIRECT("'SorP'!$A$"&amp;MATCH($S2264&amp;$J2264,SorP!C:C,0))))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IF(B2265="","",IF(ISERROR(MATCH($J2265,SorP!$B$1:$B$6226,0)),"",INDIRECT("'SorP'!$A$"&amp;MATCH($S2265&amp;$J2265,SorP!C:C,0))))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IF(B2266="","",IF(ISERROR(MATCH($J2266,SorP!$B$1:$B$6226,0)),"",INDIRECT("'SorP'!$A$"&amp;MATCH($S2266&amp;$J2266,SorP!C:C,0))))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IF(B2267="","",IF(ISERROR(MATCH($J2267,SorP!$B$1:$B$6226,0)),"",INDIRECT("'SorP'!$A$"&amp;MATCH($S2267&amp;$J2267,SorP!C:C,0))))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IF(B2268="","",IF(ISERROR(MATCH($J2268,SorP!$B$1:$B$6226,0)),"",INDIRECT("'SorP'!$A$"&amp;MATCH($S2268&amp;$J2268,SorP!C:C,0))))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IF(B2269="","",IF(ISERROR(MATCH($J2269,SorP!$B$1:$B$6226,0)),"",INDIRECT("'SorP'!$A$"&amp;MATCH($S2269&amp;$J2269,SorP!C:C,0))))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IF(B2270="","",IF(ISERROR(MATCH($J2270,SorP!$B$1:$B$6226,0)),"",INDIRECT("'SorP'!$A$"&amp;MATCH($S2270&amp;$J2270,SorP!C:C,0))))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IF(B2271="","",IF(ISERROR(MATCH($J2271,SorP!$B$1:$B$6226,0)),"",INDIRECT("'SorP'!$A$"&amp;MATCH($S2271&amp;$J2271,SorP!C:C,0))))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IF(B2272="","",IF(ISERROR(MATCH($J2272,SorP!$B$1:$B$6226,0)),"",INDIRECT("'SorP'!$A$"&amp;MATCH($S2272&amp;$J2272,SorP!C:C,0))))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IF(B2273="","",IF(ISERROR(MATCH($J2273,SorP!$B$1:$B$6226,0)),"",INDIRECT("'SorP'!$A$"&amp;MATCH($S2273&amp;$J2273,SorP!C:C,0))))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IF(B2274="","",IF(ISERROR(MATCH($J2274,SorP!$B$1:$B$6226,0)),"",INDIRECT("'SorP'!$A$"&amp;MATCH($S2274&amp;$J2274,SorP!C:C,0))))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IF(B2275="","",IF(ISERROR(MATCH($J2275,SorP!$B$1:$B$6226,0)),"",INDIRECT("'SorP'!$A$"&amp;MATCH($S2275&amp;$J2275,SorP!C:C,0))))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IF(B2276="","",IF(ISERROR(MATCH($J2276,SorP!$B$1:$B$6226,0)),"",INDIRECT("'SorP'!$A$"&amp;MATCH($S2276&amp;$J2276,SorP!C:C,0))))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IF(B2277="","",IF(ISERROR(MATCH($J2277,SorP!$B$1:$B$6226,0)),"",INDIRECT("'SorP'!$A$"&amp;MATCH($S2277&amp;$J2277,SorP!C:C,0))))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IF(B2278="","",IF(ISERROR(MATCH($J2278,SorP!$B$1:$B$6226,0)),"",INDIRECT("'SorP'!$A$"&amp;MATCH($S2278&amp;$J2278,SorP!C:C,0))))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IF(B2279="","",IF(ISERROR(MATCH($J2279,SorP!$B$1:$B$6226,0)),"",INDIRECT("'SorP'!$A$"&amp;MATCH($S2279&amp;$J2279,SorP!C:C,0))))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IF(B2280="","",IF(ISERROR(MATCH($J2280,SorP!$B$1:$B$6226,0)),"",INDIRECT("'SorP'!$A$"&amp;MATCH($S2280&amp;$J2280,SorP!C:C,0))))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IF(B2281="","",IF(ISERROR(MATCH($J2281,SorP!$B$1:$B$6226,0)),"",INDIRECT("'SorP'!$A$"&amp;MATCH($S2281&amp;$J2281,SorP!C:C,0))))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IF(B2282="","",IF(ISERROR(MATCH($J2282,SorP!$B$1:$B$6226,0)),"",INDIRECT("'SorP'!$A$"&amp;MATCH($S2282&amp;$J2282,SorP!C:C,0))))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IF(B2283="","",IF(ISERROR(MATCH($J2283,SorP!$B$1:$B$6226,0)),"",INDIRECT("'SorP'!$A$"&amp;MATCH($S2283&amp;$J2283,SorP!C:C,0))))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IF(B2284="","",IF(ISERROR(MATCH($J2284,SorP!$B$1:$B$6226,0)),"",INDIRECT("'SorP'!$A$"&amp;MATCH($S2284&amp;$J2284,SorP!C:C,0))))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IF(B2285="","",IF(ISERROR(MATCH($J2285,SorP!$B$1:$B$6226,0)),"",INDIRECT("'SorP'!$A$"&amp;MATCH($S2285&amp;$J2285,SorP!C:C,0))))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IF(B2286="","",IF(ISERROR(MATCH($J2286,SorP!$B$1:$B$6226,0)),"",INDIRECT("'SorP'!$A$"&amp;MATCH($S2286&amp;$J2286,SorP!C:C,0))))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IF(B2287="","",IF(ISERROR(MATCH($J2287,SorP!$B$1:$B$6226,0)),"",INDIRECT("'SorP'!$A$"&amp;MATCH($S2287&amp;$J2287,SorP!C:C,0))))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IF(B2288="","",IF(ISERROR(MATCH($J2288,SorP!$B$1:$B$6226,0)),"",INDIRECT("'SorP'!$A$"&amp;MATCH($S2288&amp;$J2288,SorP!C:C,0))))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IF(B2289="","",IF(ISERROR(MATCH($J2289,SorP!$B$1:$B$6226,0)),"",INDIRECT("'SorP'!$A$"&amp;MATCH($S2289&amp;$J2289,SorP!C:C,0))))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IF(B2290="","",IF(ISERROR(MATCH($J2290,SorP!$B$1:$B$6226,0)),"",INDIRECT("'SorP'!$A$"&amp;MATCH($S2290&amp;$J2290,SorP!C:C,0))))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IF(B2291="","",IF(ISERROR(MATCH($J2291,SorP!$B$1:$B$6226,0)),"",INDIRECT("'SorP'!$A$"&amp;MATCH($S2291&amp;$J2291,SorP!C:C,0))))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IF(B2292="","",IF(ISERROR(MATCH($J2292,SorP!$B$1:$B$6226,0)),"",INDIRECT("'SorP'!$A$"&amp;MATCH($S2292&amp;$J2292,SorP!C:C,0))))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IF(B2293="","",IF(ISERROR(MATCH($J2293,SorP!$B$1:$B$6226,0)),"",INDIRECT("'SorP'!$A$"&amp;MATCH($S2293&amp;$J2293,SorP!C:C,0))))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IF(B2294="","",IF(ISERROR(MATCH($J2294,SorP!$B$1:$B$6226,0)),"",INDIRECT("'SorP'!$A$"&amp;MATCH($S2294&amp;$J2294,SorP!C:C,0))))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IF(B2295="","",IF(ISERROR(MATCH($J2295,SorP!$B$1:$B$6226,0)),"",INDIRECT("'SorP'!$A$"&amp;MATCH($S2295&amp;$J2295,SorP!C:C,0))))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IF(B2296="","",IF(ISERROR(MATCH($J2296,SorP!$B$1:$B$6226,0)),"",INDIRECT("'SorP'!$A$"&amp;MATCH($S2296&amp;$J2296,SorP!C:C,0))))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IF(B2297="","",IF(ISERROR(MATCH($J2297,SorP!$B$1:$B$6226,0)),"",INDIRECT("'SorP'!$A$"&amp;MATCH($S2297&amp;$J2297,SorP!C:C,0))))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IF(B2298="","",IF(ISERROR(MATCH($J2298,SorP!$B$1:$B$6226,0)),"",INDIRECT("'SorP'!$A$"&amp;MATCH($S2298&amp;$J2298,SorP!C:C,0))))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IF(B2299="","",IF(ISERROR(MATCH($J2299,SorP!$B$1:$B$6226,0)),"",INDIRECT("'SorP'!$A$"&amp;MATCH($S2299&amp;$J2299,SorP!C:C,0))))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IF(B2300="","",IF(ISERROR(MATCH($J2300,SorP!$B$1:$B$6226,0)),"",INDIRECT("'SorP'!$A$"&amp;MATCH($S2300&amp;$J2300,SorP!C:C,0))))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IF(B2301="","",IF(ISERROR(MATCH($J2301,SorP!$B$1:$B$6226,0)),"",INDIRECT("'SorP'!$A$"&amp;MATCH($S2301&amp;$J2301,SorP!C:C,0))))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IF(B2302="","",IF(ISERROR(MATCH($J2302,SorP!$B$1:$B$6226,0)),"",INDIRECT("'SorP'!$A$"&amp;MATCH($S2302&amp;$J2302,SorP!C:C,0))))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IF(B2303="","",IF(ISERROR(MATCH($J2303,SorP!$B$1:$B$6226,0)),"",INDIRECT("'SorP'!$A$"&amp;MATCH($S2303&amp;$J2303,SorP!C:C,0))))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IF(B2304="","",IF(ISERROR(MATCH($J2304,SorP!$B$1:$B$6226,0)),"",INDIRECT("'SorP'!$A$"&amp;MATCH($S2304&amp;$J2304,SorP!C:C,0))))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IF(B2305="","",IF(ISERROR(MATCH($J2305,SorP!$B$1:$B$6226,0)),"",INDIRECT("'SorP'!$A$"&amp;MATCH($S2305&amp;$J2305,SorP!C:C,0))))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IF(B2306="","",IF(ISERROR(MATCH($J2306,SorP!$B$1:$B$6226,0)),"",INDIRECT("'SorP'!$A$"&amp;MATCH($S2306&amp;$J2306,SorP!C:C,0))))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IF(B2307="","",IF(ISERROR(MATCH($J2307,SorP!$B$1:$B$6226,0)),"",INDIRECT("'SorP'!$A$"&amp;MATCH($S2307&amp;$J2307,SorP!C:C,0))))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IF(B2308="","",IF(ISERROR(MATCH($J2308,SorP!$B$1:$B$6226,0)),"",INDIRECT("'SorP'!$A$"&amp;MATCH($S2308&amp;$J2308,SorP!C:C,0))))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IF(B2309="","",IF(ISERROR(MATCH($J2309,SorP!$B$1:$B$6226,0)),"",INDIRECT("'SorP'!$A$"&amp;MATCH($S2309&amp;$J2309,SorP!C:C,0))))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IF(B2310="","",IF(ISERROR(MATCH($J2310,SorP!$B$1:$B$6226,0)),"",INDIRECT("'SorP'!$A$"&amp;MATCH($S2310&amp;$J2310,SorP!C:C,0))))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IF(B2311="","",IF(ISERROR(MATCH($J2311,SorP!$B$1:$B$6226,0)),"",INDIRECT("'SorP'!$A$"&amp;MATCH($S2311&amp;$J2311,SorP!C:C,0))))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IF(B2312="","",IF(ISERROR(MATCH($J2312,SorP!$B$1:$B$6226,0)),"",INDIRECT("'SorP'!$A$"&amp;MATCH($S2312&amp;$J2312,SorP!C:C,0))))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IF(B2313="","",IF(ISERROR(MATCH($J2313,SorP!$B$1:$B$6226,0)),"",INDIRECT("'SorP'!$A$"&amp;MATCH($S2313&amp;$J2313,SorP!C:C,0))))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IF(B2314="","",IF(ISERROR(MATCH($J2314,SorP!$B$1:$B$6226,0)),"",INDIRECT("'SorP'!$A$"&amp;MATCH($S2314&amp;$J2314,SorP!C:C,0))))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IF(B2315="","",IF(ISERROR(MATCH($J2315,SorP!$B$1:$B$6226,0)),"",INDIRECT("'SorP'!$A$"&amp;MATCH($S2315&amp;$J2315,SorP!C:C,0))))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IF(B2316="","",IF(ISERROR(MATCH($J2316,SorP!$B$1:$B$6226,0)),"",INDIRECT("'SorP'!$A$"&amp;MATCH($S2316&amp;$J2316,SorP!C:C,0))))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IF(B2317="","",IF(ISERROR(MATCH($J2317,SorP!$B$1:$B$6226,0)),"",INDIRECT("'SorP'!$A$"&amp;MATCH($S2317&amp;$J2317,SorP!C:C,0))))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IF(B2318="","",IF(ISERROR(MATCH($J2318,SorP!$B$1:$B$6226,0)),"",INDIRECT("'SorP'!$A$"&amp;MATCH($S2318&amp;$J2318,SorP!C:C,0))))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IF(B2319="","",IF(ISERROR(MATCH($J2319,SorP!$B$1:$B$6226,0)),"",INDIRECT("'SorP'!$A$"&amp;MATCH($S2319&amp;$J2319,SorP!C:C,0))))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IF(B2320="","",IF(ISERROR(MATCH($J2320,SorP!$B$1:$B$6226,0)),"",INDIRECT("'SorP'!$A$"&amp;MATCH($S2320&amp;$J2320,SorP!C:C,0))))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IF(B2321="","",IF(ISERROR(MATCH($J2321,SorP!$B$1:$B$6226,0)),"",INDIRECT("'SorP'!$A$"&amp;MATCH($S2321&amp;$J2321,SorP!C:C,0))))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IF(B2322="","",IF(ISERROR(MATCH($J2322,SorP!$B$1:$B$6226,0)),"",INDIRECT("'SorP'!$A$"&amp;MATCH($S2322&amp;$J2322,SorP!C:C,0))))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IF(B2323="","",IF(ISERROR(MATCH($J2323,SorP!$B$1:$B$6226,0)),"",INDIRECT("'SorP'!$A$"&amp;MATCH($S2323&amp;$J2323,SorP!C:C,0))))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IF(B2324="","",IF(ISERROR(MATCH($J2324,SorP!$B$1:$B$6226,0)),"",INDIRECT("'SorP'!$A$"&amp;MATCH($S2324&amp;$J2324,SorP!C:C,0))))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IF(B2325="","",IF(ISERROR(MATCH($J2325,SorP!$B$1:$B$6226,0)),"",INDIRECT("'SorP'!$A$"&amp;MATCH($S2325&amp;$J2325,SorP!C:C,0))))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IF(B2326="","",IF(ISERROR(MATCH($J2326,SorP!$B$1:$B$6226,0)),"",INDIRECT("'SorP'!$A$"&amp;MATCH($S2326&amp;$J2326,SorP!C:C,0))))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IF(B2327="","",IF(ISERROR(MATCH($J2327,SorP!$B$1:$B$6226,0)),"",INDIRECT("'SorP'!$A$"&amp;MATCH($S2327&amp;$J2327,SorP!C:C,0))))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IF(B2328="","",IF(ISERROR(MATCH($J2328,SorP!$B$1:$B$6226,0)),"",INDIRECT("'SorP'!$A$"&amp;MATCH($S2328&amp;$J2328,SorP!C:C,0))))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IF(B2329="","",IF(ISERROR(MATCH($J2329,SorP!$B$1:$B$6226,0)),"",INDIRECT("'SorP'!$A$"&amp;MATCH($S2329&amp;$J2329,SorP!C:C,0))))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IF(B2330="","",IF(ISERROR(MATCH($J2330,SorP!$B$1:$B$6226,0)),"",INDIRECT("'SorP'!$A$"&amp;MATCH($S2330&amp;$J2330,SorP!C:C,0))))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IF(B2331="","",IF(ISERROR(MATCH($J2331,SorP!$B$1:$B$6226,0)),"",INDIRECT("'SorP'!$A$"&amp;MATCH($S2331&amp;$J2331,SorP!C:C,0))))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IF(B2332="","",IF(ISERROR(MATCH($J2332,SorP!$B$1:$B$6226,0)),"",INDIRECT("'SorP'!$A$"&amp;MATCH($S2332&amp;$J2332,SorP!C:C,0))))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IF(B2333="","",IF(ISERROR(MATCH($J2333,SorP!$B$1:$B$6226,0)),"",INDIRECT("'SorP'!$A$"&amp;MATCH($S2333&amp;$J2333,SorP!C:C,0))))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IF(B2334="","",IF(ISERROR(MATCH($J2334,SorP!$B$1:$B$6226,0)),"",INDIRECT("'SorP'!$A$"&amp;MATCH($S2334&amp;$J2334,SorP!C:C,0))))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IF(B2335="","",IF(ISERROR(MATCH($J2335,SorP!$B$1:$B$6226,0)),"",INDIRECT("'SorP'!$A$"&amp;MATCH($S2335&amp;$J2335,SorP!C:C,0))))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IF(B2336="","",IF(ISERROR(MATCH($J2336,SorP!$B$1:$B$6226,0)),"",INDIRECT("'SorP'!$A$"&amp;MATCH($S2336&amp;$J2336,SorP!C:C,0))))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IF(B2337="","",IF(ISERROR(MATCH($J2337,SorP!$B$1:$B$6226,0)),"",INDIRECT("'SorP'!$A$"&amp;MATCH($S2337&amp;$J2337,SorP!C:C,0))))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IF(B2338="","",IF(ISERROR(MATCH($J2338,SorP!$B$1:$B$6226,0)),"",INDIRECT("'SorP'!$A$"&amp;MATCH($S2338&amp;$J2338,SorP!C:C,0))))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IF(B2339="","",IF(ISERROR(MATCH($J2339,SorP!$B$1:$B$6226,0)),"",INDIRECT("'SorP'!$A$"&amp;MATCH($S2339&amp;$J2339,SorP!C:C,0))))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IF(B2340="","",IF(ISERROR(MATCH($J2340,SorP!$B$1:$B$6226,0)),"",INDIRECT("'SorP'!$A$"&amp;MATCH($S2340&amp;$J2340,SorP!C:C,0))))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IF(B2341="","",IF(ISERROR(MATCH($J2341,SorP!$B$1:$B$6226,0)),"",INDIRECT("'SorP'!$A$"&amp;MATCH($S2341&amp;$J2341,SorP!C:C,0))))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IF(B2342="","",IF(ISERROR(MATCH($J2342,SorP!$B$1:$B$6226,0)),"",INDIRECT("'SorP'!$A$"&amp;MATCH($S2342&amp;$J2342,SorP!C:C,0))))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IF(B2343="","",IF(ISERROR(MATCH($J2343,SorP!$B$1:$B$6226,0)),"",INDIRECT("'SorP'!$A$"&amp;MATCH($S2343&amp;$J2343,SorP!C:C,0))))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IF(B2344="","",IF(ISERROR(MATCH($J2344,SorP!$B$1:$B$6226,0)),"",INDIRECT("'SorP'!$A$"&amp;MATCH($S2344&amp;$J2344,SorP!C:C,0))))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IF(B2345="","",IF(ISERROR(MATCH($J2345,SorP!$B$1:$B$6226,0)),"",INDIRECT("'SorP'!$A$"&amp;MATCH($S2345&amp;$J2345,SorP!C:C,0))))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IF(B2346="","",IF(ISERROR(MATCH($J2346,SorP!$B$1:$B$6226,0)),"",INDIRECT("'SorP'!$A$"&amp;MATCH($S2346&amp;$J2346,SorP!C:C,0))))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IF(B2347="","",IF(ISERROR(MATCH($J2347,SorP!$B$1:$B$6226,0)),"",INDIRECT("'SorP'!$A$"&amp;MATCH($S2347&amp;$J2347,SorP!C:C,0))))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IF(B2348="","",IF(ISERROR(MATCH($J2348,SorP!$B$1:$B$6226,0)),"",INDIRECT("'SorP'!$A$"&amp;MATCH($S2348&amp;$J2348,SorP!C:C,0))))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IF(B2349="","",IF(ISERROR(MATCH($J2349,SorP!$B$1:$B$6226,0)),"",INDIRECT("'SorP'!$A$"&amp;MATCH($S2349&amp;$J2349,SorP!C:C,0))))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IF(B2350="","",IF(ISERROR(MATCH($J2350,SorP!$B$1:$B$6226,0)),"",INDIRECT("'SorP'!$A$"&amp;MATCH($S2350&amp;$J2350,SorP!C:C,0))))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IF(B2351="","",IF(ISERROR(MATCH($J2351,SorP!$B$1:$B$6226,0)),"",INDIRECT("'SorP'!$A$"&amp;MATCH($S2351&amp;$J2351,SorP!C:C,0))))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IF(B2352="","",IF(ISERROR(MATCH($J2352,SorP!$B$1:$B$6226,0)),"",INDIRECT("'SorP'!$A$"&amp;MATCH($S2352&amp;$J2352,SorP!C:C,0))))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IF(B2353="","",IF(ISERROR(MATCH($J2353,SorP!$B$1:$B$6226,0)),"",INDIRECT("'SorP'!$A$"&amp;MATCH($S2353&amp;$J2353,SorP!C:C,0))))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IF(B2354="","",IF(ISERROR(MATCH($J2354,SorP!$B$1:$B$6226,0)),"",INDIRECT("'SorP'!$A$"&amp;MATCH($S2354&amp;$J2354,SorP!C:C,0))))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IF(B2355="","",IF(ISERROR(MATCH($J2355,SorP!$B$1:$B$6226,0)),"",INDIRECT("'SorP'!$A$"&amp;MATCH($S2355&amp;$J2355,SorP!C:C,0))))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IF(B2356="","",IF(ISERROR(MATCH($J2356,SorP!$B$1:$B$6226,0)),"",INDIRECT("'SorP'!$A$"&amp;MATCH($S2356&amp;$J2356,SorP!C:C,0))))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IF(B2357="","",IF(ISERROR(MATCH($J2357,SorP!$B$1:$B$6226,0)),"",INDIRECT("'SorP'!$A$"&amp;MATCH($S2357&amp;$J2357,SorP!C:C,0))))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IF(B2358="","",IF(ISERROR(MATCH($J2358,SorP!$B$1:$B$6226,0)),"",INDIRECT("'SorP'!$A$"&amp;MATCH($S2358&amp;$J2358,SorP!C:C,0))))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IF(B2359="","",IF(ISERROR(MATCH($J2359,SorP!$B$1:$B$6226,0)),"",INDIRECT("'SorP'!$A$"&amp;MATCH($S2359&amp;$J2359,SorP!C:C,0))))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IF(B2360="","",IF(ISERROR(MATCH($J2360,SorP!$B$1:$B$6226,0)),"",INDIRECT("'SorP'!$A$"&amp;MATCH($S2360&amp;$J2360,SorP!C:C,0))))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IF(B2361="","",IF(ISERROR(MATCH($J2361,SorP!$B$1:$B$6226,0)),"",INDIRECT("'SorP'!$A$"&amp;MATCH($S2361&amp;$J2361,SorP!C:C,0))))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IF(B2362="","",IF(ISERROR(MATCH($J2362,SorP!$B$1:$B$6226,0)),"",INDIRECT("'SorP'!$A$"&amp;MATCH($S2362&amp;$J2362,SorP!C:C,0))))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IF(B2363="","",IF(ISERROR(MATCH($J2363,SorP!$B$1:$B$6226,0)),"",INDIRECT("'SorP'!$A$"&amp;MATCH($S2363&amp;$J2363,SorP!C:C,0))))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IF(B2364="","",IF(ISERROR(MATCH($J2364,SorP!$B$1:$B$6226,0)),"",INDIRECT("'SorP'!$A$"&amp;MATCH($S2364&amp;$J2364,SorP!C:C,0))))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IF(B2365="","",IF(ISERROR(MATCH($J2365,SorP!$B$1:$B$6226,0)),"",INDIRECT("'SorP'!$A$"&amp;MATCH($S2365&amp;$J2365,SorP!C:C,0))))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IF(B2366="","",IF(ISERROR(MATCH($J2366,SorP!$B$1:$B$6226,0)),"",INDIRECT("'SorP'!$A$"&amp;MATCH($S2366&amp;$J2366,SorP!C:C,0))))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IF(B2367="","",IF(ISERROR(MATCH($J2367,SorP!$B$1:$B$6226,0)),"",INDIRECT("'SorP'!$A$"&amp;MATCH($S2367&amp;$J2367,SorP!C:C,0))))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IF(B2368="","",IF(ISERROR(MATCH($J2368,SorP!$B$1:$B$6226,0)),"",INDIRECT("'SorP'!$A$"&amp;MATCH($S2368&amp;$J2368,SorP!C:C,0))))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IF(B2369="","",IF(ISERROR(MATCH($J2369,SorP!$B$1:$B$6226,0)),"",INDIRECT("'SorP'!$A$"&amp;MATCH($S2369&amp;$J2369,SorP!C:C,0))))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IF(B2370="","",IF(ISERROR(MATCH($J2370,SorP!$B$1:$B$6226,0)),"",INDIRECT("'SorP'!$A$"&amp;MATCH($S2370&amp;$J2370,SorP!C:C,0))))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IF(B2371="","",IF(ISERROR(MATCH($J2371,SorP!$B$1:$B$6226,0)),"",INDIRECT("'SorP'!$A$"&amp;MATCH($S2371&amp;$J2371,SorP!C:C,0))))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IF(B2372="","",IF(ISERROR(MATCH($J2372,SorP!$B$1:$B$6226,0)),"",INDIRECT("'SorP'!$A$"&amp;MATCH($S2372&amp;$J2372,SorP!C:C,0))))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IF(B2373="","",IF(ISERROR(MATCH($J2373,SorP!$B$1:$B$6226,0)),"",INDIRECT("'SorP'!$A$"&amp;MATCH($S2373&amp;$J2373,SorP!C:C,0))))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IF(B2374="","",IF(ISERROR(MATCH($J2374,SorP!$B$1:$B$6226,0)),"",INDIRECT("'SorP'!$A$"&amp;MATCH($S2374&amp;$J2374,SorP!C:C,0))))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IF(B2375="","",IF(ISERROR(MATCH($J2375,SorP!$B$1:$B$6226,0)),"",INDIRECT("'SorP'!$A$"&amp;MATCH($S2375&amp;$J2375,SorP!C:C,0))))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IF(B2376="","",IF(ISERROR(MATCH($J2376,SorP!$B$1:$B$6226,0)),"",INDIRECT("'SorP'!$A$"&amp;MATCH($S2376&amp;$J2376,SorP!C:C,0))))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IF(B2377="","",IF(ISERROR(MATCH($J2377,SorP!$B$1:$B$6226,0)),"",INDIRECT("'SorP'!$A$"&amp;MATCH($S2377&amp;$J2377,SorP!C:C,0))))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IF(B2378="","",IF(ISERROR(MATCH($J2378,SorP!$B$1:$B$6226,0)),"",INDIRECT("'SorP'!$A$"&amp;MATCH($S2378&amp;$J2378,SorP!C:C,0))))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IF(B2379="","",IF(ISERROR(MATCH($J2379,SorP!$B$1:$B$6226,0)),"",INDIRECT("'SorP'!$A$"&amp;MATCH($S2379&amp;$J2379,SorP!C:C,0))))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IF(B2380="","",IF(ISERROR(MATCH($J2380,SorP!$B$1:$B$6226,0)),"",INDIRECT("'SorP'!$A$"&amp;MATCH($S2380&amp;$J2380,SorP!C:C,0))))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IF(B2381="","",IF(ISERROR(MATCH($J2381,SorP!$B$1:$B$6226,0)),"",INDIRECT("'SorP'!$A$"&amp;MATCH($S2381&amp;$J2381,SorP!C:C,0))))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IF(B2382="","",IF(ISERROR(MATCH($J2382,SorP!$B$1:$B$6226,0)),"",INDIRECT("'SorP'!$A$"&amp;MATCH($S2382&amp;$J2382,SorP!C:C,0))))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IF(B2383="","",IF(ISERROR(MATCH($J2383,SorP!$B$1:$B$6226,0)),"",INDIRECT("'SorP'!$A$"&amp;MATCH($S2383&amp;$J2383,SorP!C:C,0))))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IF(B2384="","",IF(ISERROR(MATCH($J2384,SorP!$B$1:$B$6226,0)),"",INDIRECT("'SorP'!$A$"&amp;MATCH($S2384&amp;$J2384,SorP!C:C,0))))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IF(B2385="","",IF(ISERROR(MATCH($J2385,SorP!$B$1:$B$6226,0)),"",INDIRECT("'SorP'!$A$"&amp;MATCH($S2385&amp;$J2385,SorP!C:C,0))))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IF(B2386="","",IF(ISERROR(MATCH($J2386,SorP!$B$1:$B$6226,0)),"",INDIRECT("'SorP'!$A$"&amp;MATCH($S2386&amp;$J2386,SorP!C:C,0))))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IF(B2387="","",IF(ISERROR(MATCH($J2387,SorP!$B$1:$B$6226,0)),"",INDIRECT("'SorP'!$A$"&amp;MATCH($S2387&amp;$J2387,SorP!C:C,0))))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IF(B2388="","",IF(ISERROR(MATCH($J2388,SorP!$B$1:$B$6226,0)),"",INDIRECT("'SorP'!$A$"&amp;MATCH($S2388&amp;$J2388,SorP!C:C,0))))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IF(B2389="","",IF(ISERROR(MATCH($J2389,SorP!$B$1:$B$6226,0)),"",INDIRECT("'SorP'!$A$"&amp;MATCH($S2389&amp;$J2389,SorP!C:C,0))))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IF(B2390="","",IF(ISERROR(MATCH($J2390,SorP!$B$1:$B$6226,0)),"",INDIRECT("'SorP'!$A$"&amp;MATCH($S2390&amp;$J2390,SorP!C:C,0))))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IF(B2391="","",IF(ISERROR(MATCH($J2391,SorP!$B$1:$B$6226,0)),"",INDIRECT("'SorP'!$A$"&amp;MATCH($S2391&amp;$J2391,SorP!C:C,0))))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IF(B2392="","",IF(ISERROR(MATCH($J2392,SorP!$B$1:$B$6226,0)),"",INDIRECT("'SorP'!$A$"&amp;MATCH($S2392&amp;$J2392,SorP!C:C,0))))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IF(B2393="","",IF(ISERROR(MATCH($J2393,SorP!$B$1:$B$6226,0)),"",INDIRECT("'SorP'!$A$"&amp;MATCH($S2393&amp;$J2393,SorP!C:C,0))))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IF(B2394="","",IF(ISERROR(MATCH($J2394,SorP!$B$1:$B$6226,0)),"",INDIRECT("'SorP'!$A$"&amp;MATCH($S2394&amp;$J2394,SorP!C:C,0))))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IF(B2395="","",IF(ISERROR(MATCH($J2395,SorP!$B$1:$B$6226,0)),"",INDIRECT("'SorP'!$A$"&amp;MATCH($S2395&amp;$J2395,SorP!C:C,0))))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IF(B2396="","",IF(ISERROR(MATCH($J2396,SorP!$B$1:$B$6226,0)),"",INDIRECT("'SorP'!$A$"&amp;MATCH($S2396&amp;$J2396,SorP!C:C,0))))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IF(B2397="","",IF(ISERROR(MATCH($J2397,SorP!$B$1:$B$6226,0)),"",INDIRECT("'SorP'!$A$"&amp;MATCH($S2397&amp;$J2397,SorP!C:C,0))))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IF(B2398="","",IF(ISERROR(MATCH($J2398,SorP!$B$1:$B$6226,0)),"",INDIRECT("'SorP'!$A$"&amp;MATCH($S2398&amp;$J2398,SorP!C:C,0))))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IF(B2399="","",IF(ISERROR(MATCH($J2399,SorP!$B$1:$B$6226,0)),"",INDIRECT("'SorP'!$A$"&amp;MATCH($S2399&amp;$J2399,SorP!C:C,0))))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IF(B2400="","",IF(ISERROR(MATCH($J2400,SorP!$B$1:$B$6226,0)),"",INDIRECT("'SorP'!$A$"&amp;MATCH($S2400&amp;$J2400,SorP!C:C,0))))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IF(B2401="","",IF(ISERROR(MATCH($J2401,SorP!$B$1:$B$6226,0)),"",INDIRECT("'SorP'!$A$"&amp;MATCH($S2401&amp;$J2401,SorP!C:C,0))))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IF(B2402="","",IF(ISERROR(MATCH($J2402,SorP!$B$1:$B$6226,0)),"",INDIRECT("'SorP'!$A$"&amp;MATCH($S2402&amp;$J2402,SorP!C:C,0))))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IF(B2403="","",IF(ISERROR(MATCH($J2403,SorP!$B$1:$B$6226,0)),"",INDIRECT("'SorP'!$A$"&amp;MATCH($S2403&amp;$J2403,SorP!C:C,0))))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IF(B2404="","",IF(ISERROR(MATCH($J2404,SorP!$B$1:$B$6226,0)),"",INDIRECT("'SorP'!$A$"&amp;MATCH($S2404&amp;$J2404,SorP!C:C,0))))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IF(B2405="","",IF(ISERROR(MATCH($J2405,SorP!$B$1:$B$6226,0)),"",INDIRECT("'SorP'!$A$"&amp;MATCH($S2405&amp;$J2405,SorP!C:C,0))))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IF(B2406="","",IF(ISERROR(MATCH($J2406,SorP!$B$1:$B$6226,0)),"",INDIRECT("'SorP'!$A$"&amp;MATCH($S2406&amp;$J2406,SorP!C:C,0))))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IF(B2407="","",IF(ISERROR(MATCH($J2407,SorP!$B$1:$B$6226,0)),"",INDIRECT("'SorP'!$A$"&amp;MATCH($S2407&amp;$J2407,SorP!C:C,0))))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IF(B2408="","",IF(ISERROR(MATCH($J2408,SorP!$B$1:$B$6226,0)),"",INDIRECT("'SorP'!$A$"&amp;MATCH($S2408&amp;$J2408,SorP!C:C,0))))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IF(B2409="","",IF(ISERROR(MATCH($J2409,SorP!$B$1:$B$6226,0)),"",INDIRECT("'SorP'!$A$"&amp;MATCH($S2409&amp;$J2409,SorP!C:C,0))))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IF(B2410="","",IF(ISERROR(MATCH($J2410,SorP!$B$1:$B$6226,0)),"",INDIRECT("'SorP'!$A$"&amp;MATCH($S2410&amp;$J2410,SorP!C:C,0))))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IF(B2411="","",IF(ISERROR(MATCH($J2411,SorP!$B$1:$B$6226,0)),"",INDIRECT("'SorP'!$A$"&amp;MATCH($S2411&amp;$J2411,SorP!C:C,0))))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IF(B2412="","",IF(ISERROR(MATCH($J2412,SorP!$B$1:$B$6226,0)),"",INDIRECT("'SorP'!$A$"&amp;MATCH($S2412&amp;$J2412,SorP!C:C,0))))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IF(B2413="","",IF(ISERROR(MATCH($J2413,SorP!$B$1:$B$6226,0)),"",INDIRECT("'SorP'!$A$"&amp;MATCH($S2413&amp;$J2413,SorP!C:C,0))))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IF(B2414="","",IF(ISERROR(MATCH($J2414,SorP!$B$1:$B$6226,0)),"",INDIRECT("'SorP'!$A$"&amp;MATCH($S2414&amp;$J2414,SorP!C:C,0))))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IF(B2415="","",IF(ISERROR(MATCH($J2415,SorP!$B$1:$B$6226,0)),"",INDIRECT("'SorP'!$A$"&amp;MATCH($S2415&amp;$J2415,SorP!C:C,0))))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IF(B2416="","",IF(ISERROR(MATCH($J2416,SorP!$B$1:$B$6226,0)),"",INDIRECT("'SorP'!$A$"&amp;MATCH($S2416&amp;$J2416,SorP!C:C,0))))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IF(B2417="","",IF(ISERROR(MATCH($J2417,SorP!$B$1:$B$6226,0)),"",INDIRECT("'SorP'!$A$"&amp;MATCH($S2417&amp;$J2417,SorP!C:C,0))))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IF(B2418="","",IF(ISERROR(MATCH($J2418,SorP!$B$1:$B$6226,0)),"",INDIRECT("'SorP'!$A$"&amp;MATCH($S2418&amp;$J2418,SorP!C:C,0))))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IF(B2419="","",IF(ISERROR(MATCH($J2419,SorP!$B$1:$B$6226,0)),"",INDIRECT("'SorP'!$A$"&amp;MATCH($S2419&amp;$J2419,SorP!C:C,0))))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IF(B2420="","",IF(ISERROR(MATCH($J2420,SorP!$B$1:$B$6226,0)),"",INDIRECT("'SorP'!$A$"&amp;MATCH($S2420&amp;$J2420,SorP!C:C,0))))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IF(B2421="","",IF(ISERROR(MATCH($J2421,SorP!$B$1:$B$6226,0)),"",INDIRECT("'SorP'!$A$"&amp;MATCH($S2421&amp;$J2421,SorP!C:C,0))))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IF(B2422="","",IF(ISERROR(MATCH($J2422,SorP!$B$1:$B$6226,0)),"",INDIRECT("'SorP'!$A$"&amp;MATCH($S2422&amp;$J2422,SorP!C:C,0))))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IF(B2423="","",IF(ISERROR(MATCH($J2423,SorP!$B$1:$B$6226,0)),"",INDIRECT("'SorP'!$A$"&amp;MATCH($S2423&amp;$J2423,SorP!C:C,0))))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IF(B2424="","",IF(ISERROR(MATCH($J2424,SorP!$B$1:$B$6226,0)),"",INDIRECT("'SorP'!$A$"&amp;MATCH($S2424&amp;$J2424,SorP!C:C,0))))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IF(B2425="","",IF(ISERROR(MATCH($J2425,SorP!$B$1:$B$6226,0)),"",INDIRECT("'SorP'!$A$"&amp;MATCH($S2425&amp;$J2425,SorP!C:C,0))))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IF(B2426="","",IF(ISERROR(MATCH($J2426,SorP!$B$1:$B$6226,0)),"",INDIRECT("'SorP'!$A$"&amp;MATCH($S2426&amp;$J2426,SorP!C:C,0))))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IF(B2427="","",IF(ISERROR(MATCH($J2427,SorP!$B$1:$B$6226,0)),"",INDIRECT("'SorP'!$A$"&amp;MATCH($S2427&amp;$J2427,SorP!C:C,0))))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IF(B2428="","",IF(ISERROR(MATCH($J2428,SorP!$B$1:$B$6226,0)),"",INDIRECT("'SorP'!$A$"&amp;MATCH($S2428&amp;$J2428,SorP!C:C,0))))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IF(B2429="","",IF(ISERROR(MATCH($J2429,SorP!$B$1:$B$6226,0)),"",INDIRECT("'SorP'!$A$"&amp;MATCH($S2429&amp;$J2429,SorP!C:C,0))))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IF(B2430="","",IF(ISERROR(MATCH($J2430,SorP!$B$1:$B$6226,0)),"",INDIRECT("'SorP'!$A$"&amp;MATCH($S2430&amp;$J2430,SorP!C:C,0))))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IF(B2431="","",IF(ISERROR(MATCH($J2431,SorP!$B$1:$B$6226,0)),"",INDIRECT("'SorP'!$A$"&amp;MATCH($S2431&amp;$J2431,SorP!C:C,0))))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IF(B2432="","",IF(ISERROR(MATCH($J2432,SorP!$B$1:$B$6226,0)),"",INDIRECT("'SorP'!$A$"&amp;MATCH($S2432&amp;$J2432,SorP!C:C,0))))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IF(B2433="","",IF(ISERROR(MATCH($J2433,SorP!$B$1:$B$6226,0)),"",INDIRECT("'SorP'!$A$"&amp;MATCH($S2433&amp;$J2433,SorP!C:C,0))))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IF(B2434="","",IF(ISERROR(MATCH($J2434,SorP!$B$1:$B$6226,0)),"",INDIRECT("'SorP'!$A$"&amp;MATCH($S2434&amp;$J2434,SorP!C:C,0))))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IF(B2435="","",IF(ISERROR(MATCH($J2435,SorP!$B$1:$B$6226,0)),"",INDIRECT("'SorP'!$A$"&amp;MATCH($S2435&amp;$J2435,SorP!C:C,0))))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IF(B2436="","",IF(ISERROR(MATCH($J2436,SorP!$B$1:$B$6226,0)),"",INDIRECT("'SorP'!$A$"&amp;MATCH($S2436&amp;$J2436,SorP!C:C,0))))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IF(B2437="","",IF(ISERROR(MATCH($J2437,SorP!$B$1:$B$6226,0)),"",INDIRECT("'SorP'!$A$"&amp;MATCH($S2437&amp;$J2437,SorP!C:C,0))))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IF(B2438="","",IF(ISERROR(MATCH($J2438,SorP!$B$1:$B$6226,0)),"",INDIRECT("'SorP'!$A$"&amp;MATCH($S2438&amp;$J2438,SorP!C:C,0))))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IF(B2439="","",IF(ISERROR(MATCH($J2439,SorP!$B$1:$B$6226,0)),"",INDIRECT("'SorP'!$A$"&amp;MATCH($S2439&amp;$J2439,SorP!C:C,0))))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IF(B2440="","",IF(ISERROR(MATCH($J2440,SorP!$B$1:$B$6226,0)),"",INDIRECT("'SorP'!$A$"&amp;MATCH($S2440&amp;$J2440,SorP!C:C,0))))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IF(B2441="","",IF(ISERROR(MATCH($J2441,SorP!$B$1:$B$6226,0)),"",INDIRECT("'SorP'!$A$"&amp;MATCH($S2441&amp;$J2441,SorP!C:C,0))))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IF(B2442="","",IF(ISERROR(MATCH($J2442,SorP!$B$1:$B$6226,0)),"",INDIRECT("'SorP'!$A$"&amp;MATCH($S2442&amp;$J2442,SorP!C:C,0))))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IF(B2443="","",IF(ISERROR(MATCH($J2443,SorP!$B$1:$B$6226,0)),"",INDIRECT("'SorP'!$A$"&amp;MATCH($S2443&amp;$J2443,SorP!C:C,0))))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IF(B2444="","",IF(ISERROR(MATCH($J2444,SorP!$B$1:$B$6226,0)),"",INDIRECT("'SorP'!$A$"&amp;MATCH($S2444&amp;$J2444,SorP!C:C,0))))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IF(B2445="","",IF(ISERROR(MATCH($J2445,SorP!$B$1:$B$6226,0)),"",INDIRECT("'SorP'!$A$"&amp;MATCH($S2445&amp;$J2445,SorP!C:C,0))))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IF(B2446="","",IF(ISERROR(MATCH($J2446,SorP!$B$1:$B$6226,0)),"",INDIRECT("'SorP'!$A$"&amp;MATCH($S2446&amp;$J2446,SorP!C:C,0))))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IF(B2447="","",IF(ISERROR(MATCH($J2447,SorP!$B$1:$B$6226,0)),"",INDIRECT("'SorP'!$A$"&amp;MATCH($S2447&amp;$J2447,SorP!C:C,0))))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IF(B2448="","",IF(ISERROR(MATCH($J2448,SorP!$B$1:$B$6226,0)),"",INDIRECT("'SorP'!$A$"&amp;MATCH($S2448&amp;$J2448,SorP!C:C,0))))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IF(B2449="","",IF(ISERROR(MATCH($J2449,SorP!$B$1:$B$6226,0)),"",INDIRECT("'SorP'!$A$"&amp;MATCH($S2449&amp;$J2449,SorP!C:C,0))))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IF(B2450="","",IF(ISERROR(MATCH($J2450,SorP!$B$1:$B$6226,0)),"",INDIRECT("'SorP'!$A$"&amp;MATCH($S2450&amp;$J2450,SorP!C:C,0))))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IF(B2451="","",IF(ISERROR(MATCH($J2451,SorP!$B$1:$B$6226,0)),"",INDIRECT("'SorP'!$A$"&amp;MATCH($S2451&amp;$J2451,SorP!C:C,0))))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IF(B2452="","",IF(ISERROR(MATCH($J2452,SorP!$B$1:$B$6226,0)),"",INDIRECT("'SorP'!$A$"&amp;MATCH($S2452&amp;$J2452,SorP!C:C,0))))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IF(B2453="","",IF(ISERROR(MATCH($J2453,SorP!$B$1:$B$6226,0)),"",INDIRECT("'SorP'!$A$"&amp;MATCH($S2453&amp;$J2453,SorP!C:C,0))))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IF(B2454="","",IF(ISERROR(MATCH($J2454,SorP!$B$1:$B$6226,0)),"",INDIRECT("'SorP'!$A$"&amp;MATCH($S2454&amp;$J2454,SorP!C:C,0))))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IF(B2455="","",IF(ISERROR(MATCH($J2455,SorP!$B$1:$B$6226,0)),"",INDIRECT("'SorP'!$A$"&amp;MATCH($S2455&amp;$J2455,SorP!C:C,0))))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IF(B2456="","",IF(ISERROR(MATCH($J2456,SorP!$B$1:$B$6226,0)),"",INDIRECT("'SorP'!$A$"&amp;MATCH($S2456&amp;$J2456,SorP!C:C,0))))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IF(B2457="","",IF(ISERROR(MATCH($J2457,SorP!$B$1:$B$6226,0)),"",INDIRECT("'SorP'!$A$"&amp;MATCH($S2457&amp;$J2457,SorP!C:C,0))))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IF(B2458="","",IF(ISERROR(MATCH($J2458,SorP!$B$1:$B$6226,0)),"",INDIRECT("'SorP'!$A$"&amp;MATCH($S2458&amp;$J2458,SorP!C:C,0))))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IF(B2459="","",IF(ISERROR(MATCH($J2459,SorP!$B$1:$B$6226,0)),"",INDIRECT("'SorP'!$A$"&amp;MATCH($S2459&amp;$J2459,SorP!C:C,0))))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IF(B2460="","",IF(ISERROR(MATCH($J2460,SorP!$B$1:$B$6226,0)),"",INDIRECT("'SorP'!$A$"&amp;MATCH($S2460&amp;$J2460,SorP!C:C,0))))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IF(B2461="","",IF(ISERROR(MATCH($J2461,SorP!$B$1:$B$6226,0)),"",INDIRECT("'SorP'!$A$"&amp;MATCH($S2461&amp;$J2461,SorP!C:C,0))))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IF(B2462="","",IF(ISERROR(MATCH($J2462,SorP!$B$1:$B$6226,0)),"",INDIRECT("'SorP'!$A$"&amp;MATCH($S2462&amp;$J2462,SorP!C:C,0))))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IF(B2463="","",IF(ISERROR(MATCH($J2463,SorP!$B$1:$B$6226,0)),"",INDIRECT("'SorP'!$A$"&amp;MATCH($S2463&amp;$J2463,SorP!C:C,0))))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IF(B2464="","",IF(ISERROR(MATCH($J2464,SorP!$B$1:$B$6226,0)),"",INDIRECT("'SorP'!$A$"&amp;MATCH($S2464&amp;$J2464,SorP!C:C,0))))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IF(B2465="","",IF(ISERROR(MATCH($J2465,SorP!$B$1:$B$6226,0)),"",INDIRECT("'SorP'!$A$"&amp;MATCH($S2465&amp;$J2465,SorP!C:C,0))))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IF(B2466="","",IF(ISERROR(MATCH($J2466,SorP!$B$1:$B$6226,0)),"",INDIRECT("'SorP'!$A$"&amp;MATCH($S2466&amp;$J2466,SorP!C:C,0))))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IF(B2467="","",IF(ISERROR(MATCH($J2467,SorP!$B$1:$B$6226,0)),"",INDIRECT("'SorP'!$A$"&amp;MATCH($S2467&amp;$J2467,SorP!C:C,0))))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IF(B2468="","",IF(ISERROR(MATCH($J2468,SorP!$B$1:$B$6226,0)),"",INDIRECT("'SorP'!$A$"&amp;MATCH($S2468&amp;$J2468,SorP!C:C,0))))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IF(B2469="","",IF(ISERROR(MATCH($J2469,SorP!$B$1:$B$6226,0)),"",INDIRECT("'SorP'!$A$"&amp;MATCH($S2469&amp;$J2469,SorP!C:C,0))))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IF(B2470="","",IF(ISERROR(MATCH($J2470,SorP!$B$1:$B$6226,0)),"",INDIRECT("'SorP'!$A$"&amp;MATCH($S2470&amp;$J2470,SorP!C:C,0))))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IF(B2471="","",IF(ISERROR(MATCH($J2471,SorP!$B$1:$B$6226,0)),"",INDIRECT("'SorP'!$A$"&amp;MATCH($S2471&amp;$J2471,SorP!C:C,0))))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IF(B2472="","",IF(ISERROR(MATCH($J2472,SorP!$B$1:$B$6226,0)),"",INDIRECT("'SorP'!$A$"&amp;MATCH($S2472&amp;$J2472,SorP!C:C,0))))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IF(B2473="","",IF(ISERROR(MATCH($J2473,SorP!$B$1:$B$6226,0)),"",INDIRECT("'SorP'!$A$"&amp;MATCH($S2473&amp;$J2473,SorP!C:C,0))))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IF(B2474="","",IF(ISERROR(MATCH($J2474,SorP!$B$1:$B$6226,0)),"",INDIRECT("'SorP'!$A$"&amp;MATCH($S2474&amp;$J2474,SorP!C:C,0))))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IF(B2475="","",IF(ISERROR(MATCH($J2475,SorP!$B$1:$B$6226,0)),"",INDIRECT("'SorP'!$A$"&amp;MATCH($S2475&amp;$J2475,SorP!C:C,0))))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IF(B2476="","",IF(ISERROR(MATCH($J2476,SorP!$B$1:$B$6226,0)),"",INDIRECT("'SorP'!$A$"&amp;MATCH($S2476&amp;$J2476,SorP!C:C,0))))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IF(B2477="","",IF(ISERROR(MATCH($J2477,SorP!$B$1:$B$6226,0)),"",INDIRECT("'SorP'!$A$"&amp;MATCH($S2477&amp;$J2477,SorP!C:C,0))))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IF(B2478="","",IF(ISERROR(MATCH($J2478,SorP!$B$1:$B$6226,0)),"",INDIRECT("'SorP'!$A$"&amp;MATCH($S2478&amp;$J2478,SorP!C:C,0))))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IF(B2479="","",IF(ISERROR(MATCH($J2479,SorP!$B$1:$B$6226,0)),"",INDIRECT("'SorP'!$A$"&amp;MATCH($S2479&amp;$J2479,SorP!C:C,0))))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IF(B2480="","",IF(ISERROR(MATCH($J2480,SorP!$B$1:$B$6226,0)),"",INDIRECT("'SorP'!$A$"&amp;MATCH($S2480&amp;$J2480,SorP!C:C,0))))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IF(B2481="","",IF(ISERROR(MATCH($J2481,SorP!$B$1:$B$6226,0)),"",INDIRECT("'SorP'!$A$"&amp;MATCH($S2481&amp;$J2481,SorP!C:C,0))))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IF(B2482="","",IF(ISERROR(MATCH($J2482,SorP!$B$1:$B$6226,0)),"",INDIRECT("'SorP'!$A$"&amp;MATCH($S2482&amp;$J2482,SorP!C:C,0))))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IF(B2483="","",IF(ISERROR(MATCH($J2483,SorP!$B$1:$B$6226,0)),"",INDIRECT("'SorP'!$A$"&amp;MATCH($S2483&amp;$J2483,SorP!C:C,0))))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IF(B2484="","",IF(ISERROR(MATCH($J2484,SorP!$B$1:$B$6226,0)),"",INDIRECT("'SorP'!$A$"&amp;MATCH($S2484&amp;$J2484,SorP!C:C,0))))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IF(B2485="","",IF(ISERROR(MATCH($J2485,SorP!$B$1:$B$6226,0)),"",INDIRECT("'SorP'!$A$"&amp;MATCH($S2485&amp;$J2485,SorP!C:C,0))))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IF(B2486="","",IF(ISERROR(MATCH($J2486,SorP!$B$1:$B$6226,0)),"",INDIRECT("'SorP'!$A$"&amp;MATCH($S2486&amp;$J2486,SorP!C:C,0))))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IF(B2487="","",IF(ISERROR(MATCH($J2487,SorP!$B$1:$B$6226,0)),"",INDIRECT("'SorP'!$A$"&amp;MATCH($S2487&amp;$J2487,SorP!C:C,0))))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IF(B2488="","",IF(ISERROR(MATCH($J2488,SorP!$B$1:$B$6226,0)),"",INDIRECT("'SorP'!$A$"&amp;MATCH($S2488&amp;$J2488,SorP!C:C,0))))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IF(B2489="","",IF(ISERROR(MATCH($J2489,SorP!$B$1:$B$6226,0)),"",INDIRECT("'SorP'!$A$"&amp;MATCH($S2489&amp;$J2489,SorP!C:C,0))))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IF(B2490="","",IF(ISERROR(MATCH($J2490,SorP!$B$1:$B$6226,0)),"",INDIRECT("'SorP'!$A$"&amp;MATCH($S2490&amp;$J2490,SorP!C:C,0))))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IF(B2491="","",IF(ISERROR(MATCH($J2491,SorP!$B$1:$B$6226,0)),"",INDIRECT("'SorP'!$A$"&amp;MATCH($S2491&amp;$J2491,SorP!C:C,0))))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IF(B2492="","",IF(ISERROR(MATCH($J2492,SorP!$B$1:$B$6226,0)),"",INDIRECT("'SorP'!$A$"&amp;MATCH($S2492&amp;$J2492,SorP!C:C,0))))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IF(B2493="","",IF(ISERROR(MATCH($J2493,SorP!$B$1:$B$6226,0)),"",INDIRECT("'SorP'!$A$"&amp;MATCH($S2493&amp;$J2493,SorP!C:C,0))))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IF(B2494="","",IF(ISERROR(MATCH($J2494,SorP!$B$1:$B$6226,0)),"",INDIRECT("'SorP'!$A$"&amp;MATCH($S2494&amp;$J2494,SorP!C:C,0))))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IF(B2495="","",IF(ISERROR(MATCH($J2495,SorP!$B$1:$B$6226,0)),"",INDIRECT("'SorP'!$A$"&amp;MATCH($S2495&amp;$J2495,SorP!C:C,0))))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IF(B2496="","",IF(ISERROR(MATCH($J2496,SorP!$B$1:$B$6226,0)),"",INDIRECT("'SorP'!$A$"&amp;MATCH($S2496&amp;$J2496,SorP!C:C,0))))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IF(B2497="","",IF(ISERROR(MATCH($J2497,SorP!$B$1:$B$6226,0)),"",INDIRECT("'SorP'!$A$"&amp;MATCH($S2497&amp;$J2497,SorP!C:C,0))))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IF(B2498="","",IF(ISERROR(MATCH($J2498,SorP!$B$1:$B$6226,0)),"",INDIRECT("'SorP'!$A$"&amp;MATCH($S2498&amp;$J2498,SorP!C:C,0))))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IF(B2499="","",IF(ISERROR(MATCH($J2499,SorP!$B$1:$B$6226,0)),"",INDIRECT("'SorP'!$A$"&amp;MATCH($S2499&amp;$J2499,SorP!C:C,0))))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IF(B2500="","",IF(ISERROR(MATCH($J2500,SorP!$B$1:$B$6226,0)),"",INDIRECT("'SorP'!$A$"&amp;MATCH($S2500&amp;$J2500,SorP!C:C,0))))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18" customWidth="1"/>
    <col min="3" max="3" width="51.5" style="17" customWidth="1"/>
    <col min="4" max="4" width="29.125" style="18" customWidth="1"/>
    <col min="5" max="5" width="9" style="17" customWidth="1"/>
    <col min="6" max="6" width="13.5" style="17" hidden="1" customWidth="1"/>
    <col min="7" max="7" width="13.25" style="17" hidden="1" customWidth="1"/>
    <col min="8" max="9" width="9" style="17" hidden="1" customWidth="1"/>
    <col min="10" max="10" width="48.875" style="17" hidden="1" customWidth="1"/>
    <col min="11" max="11" width="9" style="17" hidden="1" customWidth="1"/>
    <col min="12" max="13" width="8.875" style="17" hidden="1" customWidth="1"/>
    <col min="14" max="14" width="31.25" style="17" hidden="1" customWidth="1"/>
    <col min="15" max="15" width="8.875" style="17" hidden="1" customWidth="1"/>
    <col min="16" max="26" width="8.875" style="17" customWidth="1"/>
    <col min="27" max="16384" width="8.875" style="17"/>
  </cols>
  <sheetData>
    <row r="1" spans="1:10" ht="30" customHeight="1">
      <c r="A1" s="403" t="str">
        <f ca="1">OFFSET(L!$C$1,MATCH("Checker"&amp;ADDRESS(ROW(),COLUMN(),4),L!$A:$A,0)-1,SL,,)</f>
        <v>To ensure all required fields have been populated before submitting to your customers review form for any line items highlighted in red</v>
      </c>
      <c r="B1" s="403"/>
      <c r="C1" s="403"/>
      <c r="D1" s="110" t="str">
        <f ca="1">OFFSET(L!$C$1,MATCH("Checker"&amp;ADDRESS(ROW(),COLUMN(),4),L!$A:$A,0)-1,SL,,)</f>
        <v>Required fields remaining to be completed</v>
      </c>
      <c r="E1" s="18" t="s">
        <v>18</v>
      </c>
    </row>
    <row r="2" spans="1:10" ht="15.75">
      <c r="A2" s="60" t="s">
        <v>50</v>
      </c>
      <c r="B2" s="61" t="str">
        <f>IF(F60=1,"Click here to return to Smelter List","")</f>
        <v/>
      </c>
      <c r="C2" s="113" t="str">
        <f>IF(F59=1,"Click here to return to Product List","")</f>
        <v/>
      </c>
      <c r="D2" s="135" t="str">
        <f ca="1">IF(H65=0,"0",H65)</f>
        <v>0</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51</v>
      </c>
      <c r="G3" s="17" t="s">
        <v>52</v>
      </c>
      <c r="H3" s="17" t="s">
        <v>53</v>
      </c>
      <c r="I3" s="17" t="s">
        <v>54</v>
      </c>
      <c r="J3" s="17" t="s">
        <v>55</v>
      </c>
    </row>
    <row r="4" spans="1:10" ht="39">
      <c r="A4" s="137" t="str">
        <f ca="1">Declaration!B8</f>
        <v>Company Name (*):</v>
      </c>
      <c r="B4" s="81" t="str">
        <f>Declaration!D8</f>
        <v>METAUX BLANCS OUVRES</v>
      </c>
      <c r="C4" s="138" t="str">
        <f t="shared" ref="C4:C9" ca="1" si="0">IF(H4=1,J4,I4)</f>
        <v>Complete</v>
      </c>
      <c r="D4" s="207" t="str">
        <f>IF(H4=1,"Click here to enter Company Name","")</f>
        <v/>
      </c>
      <c r="E4" s="18" t="s">
        <v>15</v>
      </c>
      <c r="F4" s="85">
        <v>1</v>
      </c>
      <c r="G4" s="64">
        <f t="shared" ref="G4:G9" si="1">IF(B4=0,1,0)</f>
        <v>0</v>
      </c>
      <c r="H4" s="65">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1" t="str">
        <f>Declaration!D9</f>
        <v>A. Company</v>
      </c>
      <c r="C5" s="138" t="str">
        <f t="shared" ca="1" si="0"/>
        <v>Complete</v>
      </c>
      <c r="D5" s="87" t="str">
        <f>IF(H5=1,"Click here to enter Declaration Scope","")</f>
        <v/>
      </c>
      <c r="E5" s="18" t="s">
        <v>15</v>
      </c>
      <c r="F5" s="85">
        <v>1</v>
      </c>
      <c r="G5" s="64">
        <f t="shared" si="1"/>
        <v>0</v>
      </c>
      <c r="H5" s="65">
        <f t="shared" ref="H5:H18" si="2">F5*G5</f>
        <v>0</v>
      </c>
      <c r="I5" s="133" t="str">
        <f ca="1">OFFSET(L!$C$1,MATCH("Checker"&amp;"Comp",L!$A:$A,0)-1,SL,,)</f>
        <v>Complete</v>
      </c>
      <c r="J5" s="134" t="str">
        <f ca="1">OFFSET(L!$C$1,MATCH("Checker"&amp;ADDRESS(ROW(),COLUMN(),4),L!$A:$A,0)-1,SL,,)</f>
        <v>Select the scope of declaration on the Declaration tab cell D9</v>
      </c>
    </row>
    <row r="6" spans="1:10" ht="39">
      <c r="A6" s="82" t="str">
        <f ca="1">Declaration!B10</f>
        <v>Description of Scope:</v>
      </c>
      <c r="B6" s="81">
        <f>Declaration!D10</f>
        <v>0</v>
      </c>
      <c r="C6" s="81" t="str">
        <f t="shared" ca="1" si="0"/>
        <v>Complete</v>
      </c>
      <c r="D6" s="87" t="str">
        <f>IF(H6=1,"Click here to provide a Description of Scope","")</f>
        <v/>
      </c>
      <c r="E6" s="18" t="s">
        <v>15</v>
      </c>
      <c r="F6" s="86">
        <f>IF(OR(B5=Declaration!P9,B5=Declaration!Q9,B5=0),0,1)</f>
        <v>0</v>
      </c>
      <c r="G6" s="64">
        <f t="shared" si="1"/>
        <v>1</v>
      </c>
      <c r="H6" s="65">
        <f t="shared" si="2"/>
        <v>0</v>
      </c>
      <c r="I6" s="133" t="str">
        <f ca="1">OFFSET(L!$C$1,MATCH("Checker"&amp;"Comp",L!$A:$A,0)-1,SL,,)</f>
        <v>Complete</v>
      </c>
      <c r="J6" s="17" t="str">
        <f ca="1">OFFSET(L!$C$1,MATCH("Checker"&amp;ADDRESS(ROW(),COLUMN(),4),L!$A:$A,0)-1,SL,,)</f>
        <v>Provide description of scope on Declaration tab cell D10</v>
      </c>
    </row>
    <row r="7" spans="1:10" ht="39">
      <c r="A7" s="137" t="str">
        <f ca="1">Declaration!B15</f>
        <v>Contact Name (*):</v>
      </c>
      <c r="B7" s="81" t="str">
        <f>Declaration!D15</f>
        <v>Catherine VERGNAUD</v>
      </c>
      <c r="C7" s="138" t="str">
        <f t="shared" ca="1" si="0"/>
        <v>Complete</v>
      </c>
      <c r="D7" s="87" t="str">
        <f>IF(H7=1,"Click here to enter Contact Name","")</f>
        <v/>
      </c>
      <c r="E7" s="18" t="s">
        <v>15</v>
      </c>
      <c r="F7" s="85">
        <v>1</v>
      </c>
      <c r="G7" s="64">
        <f t="shared" si="1"/>
        <v>0</v>
      </c>
      <c r="H7" s="65">
        <f t="shared" si="2"/>
        <v>0</v>
      </c>
      <c r="I7" s="133" t="str">
        <f ca="1">OFFSET(L!$C$1,MATCH("Checker"&amp;"Comp",L!$A:$A,0)-1,SL,,)</f>
        <v>Complete</v>
      </c>
      <c r="J7" s="17" t="str">
        <f ca="1">OFFSET(L!$C$1,MATCH("Checker"&amp;ADDRESS(ROW(),COLUMN(),4),L!$A:$A,0)-1,SL,,)</f>
        <v>Provide contact name in Declaration tab cell D15</v>
      </c>
    </row>
    <row r="8" spans="1:10" ht="39">
      <c r="A8" s="137" t="str">
        <f ca="1">Declaration!B16</f>
        <v>Email – Contact (*):</v>
      </c>
      <c r="B8" s="81" t="str">
        <f>Declaration!D16</f>
        <v>c.vergnaud@mbosolder.com</v>
      </c>
      <c r="C8" s="138" t="str">
        <f t="shared" ca="1" si="0"/>
        <v>Complete</v>
      </c>
      <c r="D8" s="87" t="str">
        <f>IF(H8=1,"Click here to enter Email-Contact","")</f>
        <v/>
      </c>
      <c r="E8" s="18" t="s">
        <v>15</v>
      </c>
      <c r="F8" s="85">
        <v>1</v>
      </c>
      <c r="G8" s="64">
        <f>IF(ISNUMBER(SEARCH("@",B8)),0,1)</f>
        <v>0</v>
      </c>
      <c r="H8" s="65">
        <f t="shared" si="2"/>
        <v>0</v>
      </c>
      <c r="I8" s="133" t="str">
        <f ca="1">OFFSET(L!$C$1,MATCH("Checker"&amp;"Comp",L!$A:$A,0)-1,SL,,)</f>
        <v>Complete</v>
      </c>
      <c r="J8" s="17" t="str">
        <f ca="1">OFFSET(L!$C$1,MATCH("Checker"&amp;ADDRESS(ROW(),COLUMN(),4),L!$A:$A,0)-1,SL,,)</f>
        <v>Provide a valid email for contact in Declaration tab cell D16</v>
      </c>
    </row>
    <row r="9" spans="1:10" ht="39">
      <c r="A9" s="137" t="str">
        <f ca="1">Declaration!B17</f>
        <v>Phone – Contact (*):</v>
      </c>
      <c r="B9" s="81" t="str">
        <f>Declaration!D17</f>
        <v>00 33 3 80 46 12 58</v>
      </c>
      <c r="C9" s="138" t="str">
        <f t="shared" ca="1" si="0"/>
        <v>Complete</v>
      </c>
      <c r="D9" s="87" t="str">
        <f>IF(H9=1,"Click here to enter Phone-Contact","")</f>
        <v/>
      </c>
      <c r="E9" s="18" t="s">
        <v>15</v>
      </c>
      <c r="F9" s="85">
        <v>1</v>
      </c>
      <c r="G9" s="64">
        <f t="shared" si="1"/>
        <v>0</v>
      </c>
      <c r="H9" s="65">
        <f t="shared" si="2"/>
        <v>0</v>
      </c>
      <c r="I9" s="133" t="str">
        <f ca="1">OFFSET(L!$C$1,MATCH("Checker"&amp;"Comp",L!$A:$A,0)-1,SL,,)</f>
        <v>Complete</v>
      </c>
      <c r="J9" s="17" t="str">
        <f ca="1">OFFSET(L!$C$1,MATCH("Checker"&amp;ADDRESS(ROW(),COLUMN(),4),L!$A:$A,0)-1,SL,,)</f>
        <v>Provide a phone number for contact in Declaration tab cell D17</v>
      </c>
    </row>
    <row r="10" spans="1:10" ht="39">
      <c r="A10" s="137" t="str">
        <f ca="1">Declaration!B18</f>
        <v>Authorizer (*):</v>
      </c>
      <c r="B10" s="81" t="str">
        <f>Declaration!D18</f>
        <v>Catherine VERGNAUD</v>
      </c>
      <c r="C10" s="138" t="str">
        <f t="shared" ref="C10:C58" ca="1" si="3">IF(H10=1,J10,I10)</f>
        <v>Complete</v>
      </c>
      <c r="D10" s="87" t="str">
        <f>IF(H10=1,"Click here to enter an Authorized Company Representative's name","")</f>
        <v/>
      </c>
      <c r="E10" s="18" t="s">
        <v>15</v>
      </c>
      <c r="F10" s="85">
        <v>1</v>
      </c>
      <c r="G10" s="64">
        <f t="shared" ref="G10:G18" si="4">IF(B10=0,1,0)</f>
        <v>0</v>
      </c>
      <c r="H10" s="65">
        <f t="shared" si="2"/>
        <v>0</v>
      </c>
      <c r="I10" s="133" t="str">
        <f ca="1">OFFSET(L!$C$1,MATCH("Checker"&amp;"Comp",L!$A:$A,0)-1,SL,,)</f>
        <v>Complete</v>
      </c>
      <c r="J10" s="17" t="str">
        <f ca="1">OFFSET(L!$C$1,MATCH("Checker"&amp;ADDRESS(ROW(),COLUMN(),4),L!$A:$A,0)-1,SL,,)</f>
        <v>Provide authorized company representative contact name in Declaration tab cell D18</v>
      </c>
    </row>
    <row r="11" spans="1:10" ht="39">
      <c r="A11" s="82" t="str">
        <f ca="1">Declaration!B20</f>
        <v>Email - Authorizer (*):</v>
      </c>
      <c r="B11" s="81" t="str">
        <f>Declaration!D20</f>
        <v>c.vergnaud@mbosolder.com</v>
      </c>
      <c r="C11" s="81" t="str">
        <f t="shared" ca="1" si="3"/>
        <v>Complete</v>
      </c>
      <c r="D11" s="87" t="str">
        <f>IF(H11=1,"Click here to enter Representative's email","")</f>
        <v/>
      </c>
      <c r="E11" s="18" t="s">
        <v>15</v>
      </c>
      <c r="F11" s="85">
        <v>1</v>
      </c>
      <c r="G11" s="64">
        <f>IF(ISNUMBER(SEARCH("@",B11)),0,1)</f>
        <v>0</v>
      </c>
      <c r="H11" s="65">
        <f t="shared" si="2"/>
        <v>0</v>
      </c>
      <c r="I11" s="133" t="str">
        <f ca="1">OFFSET(L!$C$1,MATCH("Checker"&amp;"Comp",L!$A:$A,0)-1,SL,,)</f>
        <v>Complete</v>
      </c>
      <c r="J11" s="17" t="str">
        <f ca="1">OFFSET(L!$C$1,MATCH("Checker"&amp;ADDRESS(ROW(),COLUMN(),4),L!$A:$A,0)-1,SL,,)</f>
        <v>Provide an email for authorized company representative on Declaration tab cell D20</v>
      </c>
    </row>
    <row r="12" spans="1:10" ht="39" hidden="1">
      <c r="A12" s="82" t="str">
        <f ca="1">Declaration!B21</f>
        <v>Phone - Authorizer:</v>
      </c>
      <c r="B12" s="81" t="str">
        <f>Declaration!D21</f>
        <v>00 33 3 80 46 12 58</v>
      </c>
      <c r="C12" s="81" t="str">
        <f ca="1">IF(H12=1,J12,I12)</f>
        <v>Complete</v>
      </c>
      <c r="D12" s="87" t="str">
        <f>IF(H12=1,"Click here to enter Representative's phone","")</f>
        <v/>
      </c>
      <c r="E12" s="18" t="s">
        <v>15</v>
      </c>
      <c r="F12" s="85"/>
      <c r="G12" s="64">
        <f>IF(B12=0,1,0)</f>
        <v>0</v>
      </c>
      <c r="H12" s="65">
        <f>F12*G12</f>
        <v>0</v>
      </c>
      <c r="I12" s="133" t="str">
        <f ca="1">OFFSET(L!$C$1,MATCH("Checker"&amp;"Comp",L!$A:$A,0)-1,SL,,)</f>
        <v>Complete</v>
      </c>
      <c r="J12" s="17" t="str">
        <f ca="1">OFFSET(L!$C$1,MATCH("Checker"&amp;ADDRESS(ROW(),COLUMN(),4),L!$A:$A,0)-1,SL,,)</f>
        <v>Provide a phone number for authorized company representative on Declaration tab cell D21</v>
      </c>
    </row>
    <row r="13" spans="1:10" ht="39">
      <c r="A13" s="82" t="str">
        <f ca="1">Declaration!B22</f>
        <v>Effective Date (*):</v>
      </c>
      <c r="B13" s="83">
        <f>Declaration!D22</f>
        <v>45439</v>
      </c>
      <c r="C13" s="81" t="str">
        <f t="shared" ca="1" si="3"/>
        <v>Complete</v>
      </c>
      <c r="D13" s="87" t="str">
        <f>IF(H13=1,"Click here to enter Date of Completion","")</f>
        <v/>
      </c>
      <c r="E13" s="18" t="s">
        <v>15</v>
      </c>
      <c r="F13" s="85">
        <v>1</v>
      </c>
      <c r="G13" s="64">
        <f t="shared" si="4"/>
        <v>0</v>
      </c>
      <c r="H13" s="65">
        <f t="shared" si="2"/>
        <v>0</v>
      </c>
      <c r="I13" s="133" t="str">
        <f ca="1">OFFSET(L!$C$1,MATCH("Checker"&amp;"Comp",L!$A:$A,0)-1,SL,,)</f>
        <v>Complete</v>
      </c>
      <c r="J13" s="17" t="str">
        <f ca="1">OFFSET(L!$C$1,MATCH("Checker"&amp;ADDRESS(ROW(),COLUMN(),4),L!$A:$A,0)-1,SL,,)</f>
        <v>Provide date the form was completed on Declaration tab cell D22</v>
      </c>
    </row>
    <row r="14" spans="1:10" ht="63.75">
      <c r="A14" s="81" t="str">
        <f ca="1">Declaration!B25</f>
        <v>1) Is any of the cobalt or natural mica intentionally added or used in the product(s) or in the production process? (*)</v>
      </c>
      <c r="B14" s="84"/>
      <c r="C14" s="84"/>
      <c r="D14" s="88"/>
      <c r="E14" s="18" t="s">
        <v>16</v>
      </c>
      <c r="F14" s="85"/>
      <c r="H14" s="17">
        <f t="shared" si="2"/>
        <v>0</v>
      </c>
    </row>
    <row r="15" spans="1:10" ht="26.25">
      <c r="A15" s="82" t="str">
        <f ca="1">Declaration!B26</f>
        <v>Cobalt</v>
      </c>
      <c r="B15" s="81" t="str">
        <f>Declaration!D26</f>
        <v>No</v>
      </c>
      <c r="C15" s="81" t="str">
        <f t="shared" ca="1" si="3"/>
        <v>Complete</v>
      </c>
      <c r="D15" s="87" t="str">
        <f>IF(H15=1,"Click here to answer question 1 for Cobalt","")</f>
        <v/>
      </c>
      <c r="E15" s="18" t="s">
        <v>18</v>
      </c>
      <c r="F15" s="85">
        <v>1</v>
      </c>
      <c r="G15" s="64">
        <f t="shared" si="4"/>
        <v>0</v>
      </c>
      <c r="H15" s="65">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2" t="str">
        <f ca="1">Declaration!B27</f>
        <v>Mica</v>
      </c>
      <c r="B16" s="81" t="str">
        <f>Declaration!D27</f>
        <v>No</v>
      </c>
      <c r="C16" s="81" t="str">
        <f t="shared" ca="1" si="3"/>
        <v>Complete</v>
      </c>
      <c r="D16" s="87" t="str">
        <f>IF(H16=1,"Click here to answer question 1 for Mica","")</f>
        <v/>
      </c>
      <c r="E16" s="18" t="s">
        <v>15</v>
      </c>
      <c r="F16" s="85">
        <v>1</v>
      </c>
      <c r="G16" s="64">
        <f t="shared" si="4"/>
        <v>0</v>
      </c>
      <c r="H16" s="65">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2" t="str">
        <f ca="1">Declaration!B28</f>
        <v/>
      </c>
      <c r="B17" s="81" t="str">
        <f>Declaration!D28</f>
        <v>No</v>
      </c>
      <c r="C17" s="81" t="str">
        <f t="shared" ca="1" si="3"/>
        <v>Complete</v>
      </c>
      <c r="D17" s="87" t="str">
        <f>IF(H17=1,"Click here to answer question 1 for Gold","")</f>
        <v/>
      </c>
      <c r="E17" s="18" t="s">
        <v>15</v>
      </c>
      <c r="F17" s="85">
        <v>1</v>
      </c>
      <c r="G17" s="64">
        <f t="shared" si="4"/>
        <v>0</v>
      </c>
      <c r="H17" s="65">
        <f t="shared" si="2"/>
        <v>0</v>
      </c>
      <c r="I17" s="133" t="str">
        <f ca="1">OFFSET(L!$C$1,MATCH("Checker"&amp;"Comp",L!$A:$A,0)-1,SL,,)</f>
        <v>Complete</v>
      </c>
      <c r="J17" s="134">
        <f ca="1">OFFSET(L!$C$1,MATCH("Checker"&amp;ADDRESS(ROW(),COLUMN(),4),L!$A:$A,0)-1,SL,,)</f>
        <v>0</v>
      </c>
    </row>
    <row r="18" spans="1:10" ht="39" hidden="1">
      <c r="A18" s="82" t="str">
        <f ca="1">Declaration!B29</f>
        <v/>
      </c>
      <c r="B18" s="81" t="str">
        <f>Declaration!D29</f>
        <v>No</v>
      </c>
      <c r="C18" s="81" t="str">
        <f t="shared" ca="1" si="3"/>
        <v>Complete</v>
      </c>
      <c r="D18" s="87" t="str">
        <f>IF(H18=1,"Click here to answer question 1 for Tungsten","")</f>
        <v/>
      </c>
      <c r="E18" s="18" t="s">
        <v>15</v>
      </c>
      <c r="F18" s="85">
        <v>1</v>
      </c>
      <c r="G18" s="64">
        <f t="shared" si="4"/>
        <v>0</v>
      </c>
      <c r="H18" s="65">
        <f t="shared" si="2"/>
        <v>0</v>
      </c>
      <c r="I18" s="133" t="str">
        <f ca="1">OFFSET(L!$C$1,MATCH("Checker"&amp;"Comp",L!$A:$A,0)-1,SL,,)</f>
        <v>Complete</v>
      </c>
      <c r="J18" s="134">
        <f ca="1">OFFSET(L!$C$1,MATCH("Checker"&amp;ADDRESS(ROW(),COLUMN(),4),L!$A:$A,0)-1,SL,,)</f>
        <v>0</v>
      </c>
    </row>
    <row r="19" spans="1:10" ht="38.25">
      <c r="A19" s="81" t="str">
        <f ca="1">Declaration!B31</f>
        <v>2) Does any cobalt or natural mica remain in the product(s)? (*)</v>
      </c>
      <c r="B19" s="84"/>
      <c r="C19" s="84"/>
      <c r="D19" s="88"/>
      <c r="E19" s="18" t="s">
        <v>15</v>
      </c>
      <c r="F19" s="85"/>
      <c r="J19" s="134"/>
    </row>
    <row r="20" spans="1:10" ht="63.6" customHeight="1">
      <c r="A20" s="82" t="str">
        <f ca="1">Declaration!B32</f>
        <v>Cobalt</v>
      </c>
      <c r="B20" s="81">
        <f>Declaration!D32</f>
        <v>0</v>
      </c>
      <c r="C20" s="138" t="str">
        <f t="shared" ref="C20:C21" ca="1" si="5">IF(H20=1,J20,I20)</f>
        <v>Complete</v>
      </c>
      <c r="D20" s="87" t="str">
        <f>IF(H20=1,"Click here to answer question 2 for Cobalt","")</f>
        <v/>
      </c>
      <c r="E20" s="18" t="s">
        <v>15</v>
      </c>
      <c r="F20" s="86">
        <f>IF(OR(B$15="No",B$15="Unknown",B$15="Not applicable for this declaration"),0,1)</f>
        <v>0</v>
      </c>
      <c r="G20" s="64">
        <f>IF(B20=0,1,0)</f>
        <v>1</v>
      </c>
      <c r="H20" s="65">
        <f>F20*G20</f>
        <v>0</v>
      </c>
      <c r="I20" s="133" t="str">
        <f ca="1">OFFSET(L!$C$1,MATCH("Checker"&amp;"Comp",L!$A:$A,0)-1,SL,,)</f>
        <v>Complete</v>
      </c>
      <c r="J20" s="17" t="str">
        <f ca="1">OFFSET(L!$C$1,MATCH("Checker"&amp;ADDRESS(ROW(),COLUMN(),4),L!$A:$A,0)-1,SL,,)</f>
        <v>Declare if cobalt is necessary to the production of your products and contained within the finished products declared in Declaration tab cell D32</v>
      </c>
    </row>
    <row r="21" spans="1:10" ht="50.1" customHeight="1">
      <c r="A21" s="82" t="str">
        <f ca="1">Declaration!B33</f>
        <v>Mica</v>
      </c>
      <c r="B21" s="81">
        <f>Declaration!D33</f>
        <v>0</v>
      </c>
      <c r="C21" s="138" t="str">
        <f t="shared" ca="1" si="5"/>
        <v>Complete</v>
      </c>
      <c r="D21" s="233" t="str">
        <f>IF(H21=1,"Click here to answer question 2 for Mica","")</f>
        <v/>
      </c>
      <c r="E21" s="18" t="s">
        <v>15</v>
      </c>
      <c r="F21" s="86">
        <f>IF(OR(B$16="No",B$16="Unknown",B$16="Not applicable for this declaration"),0,1)</f>
        <v>0</v>
      </c>
      <c r="G21" s="64">
        <f t="shared" ref="G21" si="6">IF(B21=0,1,0)</f>
        <v>1</v>
      </c>
      <c r="H21" s="65">
        <f t="shared" ref="H21" si="7">F21*G21</f>
        <v>0</v>
      </c>
      <c r="I21" s="133" t="str">
        <f ca="1">OFFSET(L!$C$1,MATCH("Checker"&amp;"Comp",L!$A:$A,0)-1,SL,,)</f>
        <v>Complete</v>
      </c>
      <c r="J21" s="17" t="str">
        <f ca="1">OFFSET(L!$C$1,MATCH("Checker"&amp;ADDRESS(ROW(),COLUMN(),4),L!$A:$A,0)-1,SL,,)</f>
        <v>Declare if mica is necessary to the production of your products and contained within the finished products declared in Declaration tab cell D33</v>
      </c>
    </row>
    <row r="22" spans="1:10" ht="51">
      <c r="A22" s="81" t="str">
        <f ca="1">Declaration!B37</f>
        <v xml:space="preserve">3) Do any of the smelters or processors in your supply chain source the cobalt or natural mica from conflict-affected and high-risk areas? (OECD Due Diligence Guidance, see definitions tab) </v>
      </c>
      <c r="B22" s="84"/>
      <c r="C22" s="84"/>
      <c r="D22" s="88"/>
      <c r="E22" s="18" t="s">
        <v>15</v>
      </c>
      <c r="F22" s="85"/>
      <c r="J22" s="134"/>
    </row>
    <row r="23" spans="1:10" ht="49.5" customHeight="1">
      <c r="A23" s="82" t="str">
        <f ca="1">Declaration!B38</f>
        <v>Cobalt</v>
      </c>
      <c r="B23" s="81">
        <f>Declaration!D38</f>
        <v>0</v>
      </c>
      <c r="C23" s="138" t="str">
        <f t="shared" ca="1" si="3"/>
        <v>Complete</v>
      </c>
      <c r="D23" s="196" t="str">
        <f>IF(H23=1,"Click here to answer question 3 for Cobalt","")</f>
        <v/>
      </c>
      <c r="E23" s="18" t="s">
        <v>15</v>
      </c>
      <c r="F23" s="86">
        <f>IF(OR(B$15="No",B$15="Unknown",B$15="Not applicable for this declaration",B$20="No",B$20="Unknown",B$20="Not applicable for this declaration"),0,1)</f>
        <v>0</v>
      </c>
      <c r="G23" s="64">
        <f t="shared" ref="G23:G58" si="8">IF(B23=0,1,0)</f>
        <v>1</v>
      </c>
      <c r="H23" s="65">
        <f t="shared" ref="H23:H58" si="9">F23*G23</f>
        <v>0</v>
      </c>
      <c r="I23" s="133" t="str">
        <f ca="1">OFFSET(L!$C$1,MATCH("Checker"&amp;"Comp",L!$A:$A,0)-1,SL,,)</f>
        <v>Complete</v>
      </c>
      <c r="J23" s="17"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2" t="str">
        <f ca="1">Declaration!B39</f>
        <v>Mica</v>
      </c>
      <c r="B24" s="81">
        <f>Declaration!D39</f>
        <v>0</v>
      </c>
      <c r="C24" s="138" t="str">
        <f t="shared" ca="1" si="3"/>
        <v>Complete</v>
      </c>
      <c r="D24" s="233" t="str">
        <f>IF(H24=1,"Click here to answer question 3 for Mica","")</f>
        <v/>
      </c>
      <c r="E24" s="18" t="s">
        <v>15</v>
      </c>
      <c r="F24" s="86">
        <f>IF(OR(B$16="No",B$16="Unknown",B$16="Not applicable for this declaration",B$21="No",B$21="Unknown",B$21="Not applicable for this declaration"),0,1)</f>
        <v>0</v>
      </c>
      <c r="G24" s="64">
        <f t="shared" si="8"/>
        <v>1</v>
      </c>
      <c r="H24" s="65">
        <f t="shared" si="9"/>
        <v>0</v>
      </c>
      <c r="I24" s="133" t="str">
        <f ca="1">OFFSET(L!$C$1,MATCH("Checker"&amp;"Comp",L!$A:$A,0)-1,SL,,)</f>
        <v>Complete</v>
      </c>
      <c r="J24" s="17"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2">
        <f ca="1">Declaration!B40</f>
        <v>0</v>
      </c>
      <c r="B25" s="81">
        <f>Declaration!D40</f>
        <v>0</v>
      </c>
      <c r="C25" s="138" t="str">
        <f t="shared" ca="1" si="3"/>
        <v>Complete</v>
      </c>
      <c r="D25" s="89" t="str">
        <f>IF(H25=1,"Click here to answer question 3 for Gold","")</f>
        <v/>
      </c>
      <c r="E25" s="18" t="s">
        <v>15</v>
      </c>
      <c r="F25" s="86">
        <f>IF(B$17="No",0,1)</f>
        <v>0</v>
      </c>
      <c r="G25" s="64">
        <f t="shared" si="8"/>
        <v>1</v>
      </c>
      <c r="H25" s="65">
        <f t="shared" si="9"/>
        <v>0</v>
      </c>
      <c r="I25" s="133" t="str">
        <f ca="1">OFFSET(L!$C$1,MATCH("Checker"&amp;"Comp",L!$A:$A,0)-1,SL,,)</f>
        <v>Complete</v>
      </c>
      <c r="J25" s="17" t="e">
        <f ca="1">OFFSET(L!$C$1,MATCH("Checker"&amp;ADDRESS(ROW(),COLUMN(),4),L!$A:$A,0)-1,SL,,)</f>
        <v>#N/A</v>
      </c>
    </row>
    <row r="26" spans="1:10" ht="39" hidden="1">
      <c r="A26" s="82">
        <f ca="1">Declaration!B41</f>
        <v>0</v>
      </c>
      <c r="B26" s="81">
        <f>Declaration!D41</f>
        <v>0</v>
      </c>
      <c r="C26" s="138" t="str">
        <f t="shared" ca="1" si="3"/>
        <v>Complete</v>
      </c>
      <c r="D26" s="89" t="str">
        <f>IF(H26=1,"Click here to answer question 3 for Tungsten","")</f>
        <v/>
      </c>
      <c r="E26" s="18" t="s">
        <v>15</v>
      </c>
      <c r="F26" s="86">
        <f>IF(B$18="No",0,1)</f>
        <v>0</v>
      </c>
      <c r="G26" s="64">
        <f t="shared" si="8"/>
        <v>1</v>
      </c>
      <c r="H26" s="65">
        <f t="shared" si="9"/>
        <v>0</v>
      </c>
      <c r="I26" s="133" t="str">
        <f ca="1">OFFSET(L!$C$1,MATCH("Checker"&amp;"Comp",L!$A:$A,0)-1,SL,,)</f>
        <v>Complete</v>
      </c>
      <c r="J26" s="17" t="e">
        <f ca="1">OFFSET(L!$C$1,MATCH("Checker"&amp;ADDRESS(ROW(),COLUMN(),4),L!$A:$A,0)-1,SL,,)</f>
        <v>#N/A</v>
      </c>
    </row>
    <row r="27" spans="1:10" ht="38.25">
      <c r="A27" s="81" t="str">
        <f ca="1">Declaration!B43</f>
        <v xml:space="preserve">4) Does 100 percent of the cobalt originate from recycled or scrap sources? </v>
      </c>
      <c r="B27" s="84"/>
      <c r="C27" s="84"/>
      <c r="D27" s="88"/>
      <c r="E27" s="18" t="s">
        <v>15</v>
      </c>
      <c r="F27" s="85"/>
      <c r="J27" s="134"/>
    </row>
    <row r="28" spans="1:10" ht="59.45" customHeight="1">
      <c r="A28" s="82" t="str">
        <f ca="1">Declaration!B44</f>
        <v>Cobalt</v>
      </c>
      <c r="B28" s="81">
        <f>Declaration!D44</f>
        <v>0</v>
      </c>
      <c r="C28" s="138" t="str">
        <f ca="1">IF(H28=1,J28,I28)</f>
        <v>Complete</v>
      </c>
      <c r="D28" s="196" t="str">
        <f>IF(H28=1,"Click here to answer question 4 for Cobalt","")</f>
        <v/>
      </c>
      <c r="E28" s="18" t="s">
        <v>15</v>
      </c>
      <c r="F28" s="86">
        <f>F23</f>
        <v>0</v>
      </c>
      <c r="G28" s="64">
        <f>IF(B28=0,1,0)</f>
        <v>1</v>
      </c>
      <c r="H28" s="65">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2">
        <f>Declaration!B45</f>
        <v>0</v>
      </c>
      <c r="B29" s="81">
        <f>Declaration!D45</f>
        <v>0</v>
      </c>
      <c r="C29" s="138" t="str">
        <f ca="1">IF(H29=1,J29,I29)</f>
        <v>Complete</v>
      </c>
      <c r="D29" s="89" t="str">
        <f>IF(H29=1,"Click here to answer question 4 for Mica","")</f>
        <v/>
      </c>
      <c r="E29" s="18" t="s">
        <v>15</v>
      </c>
      <c r="F29" s="86"/>
      <c r="G29" s="64">
        <f>IF(B29=0,1,0)</f>
        <v>1</v>
      </c>
      <c r="H29" s="65">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2">
        <f ca="1">Declaration!B46</f>
        <v>0</v>
      </c>
      <c r="B30" s="81">
        <f>Declaration!D46</f>
        <v>0</v>
      </c>
      <c r="C30" s="138" t="str">
        <f ca="1">IF(H30=1,J30,I30)</f>
        <v>Complete</v>
      </c>
      <c r="D30" s="89" t="str">
        <f>IF(H30=1,"Click here to answer question 4 for Gold","")</f>
        <v/>
      </c>
      <c r="E30" s="18" t="s">
        <v>15</v>
      </c>
      <c r="F30" s="86">
        <f>F25</f>
        <v>0</v>
      </c>
      <c r="G30" s="64">
        <f>IF(B30=0,1,0)</f>
        <v>1</v>
      </c>
      <c r="H30" s="65">
        <f>F30*G30</f>
        <v>0</v>
      </c>
      <c r="I30" s="133" t="str">
        <f ca="1">OFFSET(L!$C$1,MATCH("Checker"&amp;"Comp",L!$A:$A,0)-1,SL,,)</f>
        <v>Complete</v>
      </c>
      <c r="J30" s="134" t="e">
        <f ca="1">OFFSET(L!$C$1,MATCH("Checker"&amp;ADDRESS(ROW(),COLUMN(),4),L!$A:$A,0)-1,SL,,)</f>
        <v>#N/A</v>
      </c>
    </row>
    <row r="31" spans="1:10" ht="39" hidden="1">
      <c r="A31" s="82">
        <f ca="1">Declaration!B47</f>
        <v>0</v>
      </c>
      <c r="B31" s="81">
        <f>Declaration!D47</f>
        <v>0</v>
      </c>
      <c r="C31" s="138" t="str">
        <f ca="1">IF(H31=1,J31,I31)</f>
        <v>Complete</v>
      </c>
      <c r="D31" s="89" t="str">
        <f>IF(H31=1,"Click here to answer question 4 for Tungsten","")</f>
        <v/>
      </c>
      <c r="E31" s="18" t="s">
        <v>15</v>
      </c>
      <c r="F31" s="86">
        <f>F26</f>
        <v>0</v>
      </c>
      <c r="G31" s="64">
        <f>IF(B31=0,1,0)</f>
        <v>1</v>
      </c>
      <c r="H31" s="65">
        <f>F31*G31</f>
        <v>0</v>
      </c>
      <c r="I31" s="133" t="str">
        <f ca="1">OFFSET(L!$C$1,MATCH("Checker"&amp;"Comp",L!$A:$A,0)-1,SL,,)</f>
        <v>Complete</v>
      </c>
      <c r="J31" s="134" t="e">
        <f ca="1">OFFSET(L!$C$1,MATCH("Checker"&amp;ADDRESS(ROW(),COLUMN(),4),L!$A:$A,0)-1,SL,,)</f>
        <v>#N/A</v>
      </c>
    </row>
    <row r="32" spans="1:10" ht="38.25">
      <c r="A32" s="81" t="str">
        <f ca="1">Declaration!B49</f>
        <v>5) What percentage of relevant suppliers have provided a response to your supply chain survey?</v>
      </c>
      <c r="B32" s="84"/>
      <c r="C32" s="84"/>
      <c r="D32" s="88"/>
      <c r="E32" s="18" t="s">
        <v>15</v>
      </c>
      <c r="F32" s="85"/>
    </row>
    <row r="33" spans="1:10" ht="26.25">
      <c r="A33" s="82" t="str">
        <f ca="1">Declaration!B50</f>
        <v>Cobalt</v>
      </c>
      <c r="B33" s="81">
        <f>Declaration!D50</f>
        <v>0</v>
      </c>
      <c r="C33" s="138" t="str">
        <f t="shared" ca="1" si="3"/>
        <v>Complete</v>
      </c>
      <c r="D33" s="233" t="str">
        <f>IF(H33=1,"Click here to answer question 5 for Cobalt","")</f>
        <v/>
      </c>
      <c r="E33" s="18" t="s">
        <v>18</v>
      </c>
      <c r="F33" s="86">
        <f>F23</f>
        <v>0</v>
      </c>
      <c r="G33" s="64">
        <f t="shared" si="8"/>
        <v>1</v>
      </c>
      <c r="H33" s="65">
        <f t="shared" si="9"/>
        <v>0</v>
      </c>
      <c r="I33" s="133" t="str">
        <f ca="1">OFFSET(L!$C$1,MATCH("Checker"&amp;"Comp",L!$A:$A,0)-1,SL,,)</f>
        <v>Complete</v>
      </c>
      <c r="J33" s="17" t="str">
        <f ca="1">OFFSET(L!$C$1,MATCH("Checker"&amp;ADDRESS(ROW(),COLUMN(),4),L!$A:$A,0)-1,SL,,)</f>
        <v>Provide % of completeness of supplier's smelter information on Declaration tab cell D50</v>
      </c>
    </row>
    <row r="34" spans="1:10" ht="26.25">
      <c r="A34" s="82" t="str">
        <f ca="1">Declaration!B51</f>
        <v>Mica</v>
      </c>
      <c r="B34" s="81">
        <f>Declaration!D51</f>
        <v>0</v>
      </c>
      <c r="C34" s="138" t="str">
        <f t="shared" ca="1" si="3"/>
        <v>Complete</v>
      </c>
      <c r="D34" s="87" t="str">
        <f>IF(H34=1,"Click here to answer question 5 for Mica","")</f>
        <v/>
      </c>
      <c r="E34" s="18" t="s">
        <v>18</v>
      </c>
      <c r="F34" s="86">
        <f>F24</f>
        <v>0</v>
      </c>
      <c r="G34" s="64">
        <f t="shared" si="8"/>
        <v>1</v>
      </c>
      <c r="H34" s="65">
        <f t="shared" si="9"/>
        <v>0</v>
      </c>
      <c r="I34" s="133" t="str">
        <f ca="1">OFFSET(L!$C$1,MATCH("Checker"&amp;"Comp",L!$A:$A,0)-1,SL,,)</f>
        <v>Complete</v>
      </c>
      <c r="J34" s="17" t="str">
        <f ca="1">OFFSET(L!$C$1,MATCH("Checker"&amp;ADDRESS(ROW(),COLUMN(),4),L!$A:$A,0)-1,SL,,)</f>
        <v>Provide % of completeness of supplier's smelter information on Declaration tab cell D51</v>
      </c>
    </row>
    <row r="35" spans="1:10" ht="26.25" hidden="1">
      <c r="A35" s="82">
        <f ca="1">Declaration!B52</f>
        <v>0</v>
      </c>
      <c r="B35" s="81">
        <f>Declaration!D52</f>
        <v>0</v>
      </c>
      <c r="C35" s="138" t="str">
        <f t="shared" ca="1" si="3"/>
        <v>Complete</v>
      </c>
      <c r="D35" s="87" t="str">
        <f>IF(H35=1,"Click here to answer question 5 for Gold","")</f>
        <v/>
      </c>
      <c r="E35" s="18" t="s">
        <v>18</v>
      </c>
      <c r="F35" s="86">
        <f>F25</f>
        <v>0</v>
      </c>
      <c r="G35" s="64">
        <f t="shared" si="8"/>
        <v>1</v>
      </c>
      <c r="H35" s="65">
        <f t="shared" si="9"/>
        <v>0</v>
      </c>
      <c r="I35" s="133" t="str">
        <f ca="1">OFFSET(L!$C$1,MATCH("Checker"&amp;"Comp",L!$A:$A,0)-1,SL,,)</f>
        <v>Complete</v>
      </c>
      <c r="J35" s="17" t="e">
        <f ca="1">OFFSET(L!$C$1,MATCH("Checker"&amp;ADDRESS(ROW(),COLUMN(),4),L!$A:$A,0)-1,SL,,)</f>
        <v>#N/A</v>
      </c>
    </row>
    <row r="36" spans="1:10" ht="26.25" hidden="1">
      <c r="A36" s="82">
        <f ca="1">Declaration!B53</f>
        <v>0</v>
      </c>
      <c r="B36" s="81">
        <f>Declaration!D53</f>
        <v>0</v>
      </c>
      <c r="C36" s="138" t="str">
        <f t="shared" ca="1" si="3"/>
        <v>Complete</v>
      </c>
      <c r="D36" s="87" t="str">
        <f>IF(H36=1,"Click here to answer question 5 for Tungsten","")</f>
        <v/>
      </c>
      <c r="E36" s="18" t="s">
        <v>18</v>
      </c>
      <c r="F36" s="86">
        <f>F26</f>
        <v>0</v>
      </c>
      <c r="G36" s="64">
        <f t="shared" si="8"/>
        <v>1</v>
      </c>
      <c r="H36" s="65">
        <f t="shared" si="9"/>
        <v>0</v>
      </c>
      <c r="I36" s="133" t="str">
        <f ca="1">OFFSET(L!$C$1,MATCH("Checker"&amp;"Comp",L!$A:$A,0)-1,SL,,)</f>
        <v>Complete</v>
      </c>
      <c r="J36" s="17" t="e">
        <f ca="1">OFFSET(L!$C$1,MATCH("Checker"&amp;ADDRESS(ROW(),COLUMN(),4),L!$A:$A,0)-1,SL,,)</f>
        <v>#N/A</v>
      </c>
    </row>
    <row r="37" spans="1:10" ht="51">
      <c r="A37" s="81" t="str">
        <f ca="1">Declaration!B55</f>
        <v>6) Have you identified all of the smelters or processors supplying the cobalt or natural mica to your supply chain?</v>
      </c>
      <c r="B37" s="84"/>
      <c r="C37" s="84"/>
      <c r="D37" s="88"/>
      <c r="E37" s="18" t="s">
        <v>13</v>
      </c>
      <c r="F37" s="85"/>
    </row>
    <row r="38" spans="1:10" ht="51.75">
      <c r="A38" s="82" t="str">
        <f ca="1">Declaration!B56</f>
        <v>Cobalt</v>
      </c>
      <c r="B38" s="81">
        <f>Declaration!D56</f>
        <v>0</v>
      </c>
      <c r="C38" s="138" t="str">
        <f t="shared" ca="1" si="3"/>
        <v>Complete</v>
      </c>
      <c r="D38" s="233" t="str">
        <f>IF(H38=1,"Click here to answer question 6 for Cobalt","")</f>
        <v/>
      </c>
      <c r="E38" s="18" t="s">
        <v>13</v>
      </c>
      <c r="F38" s="86">
        <f>F23</f>
        <v>0</v>
      </c>
      <c r="G38" s="64">
        <f t="shared" si="8"/>
        <v>1</v>
      </c>
      <c r="H38" s="65">
        <f t="shared" si="9"/>
        <v>0</v>
      </c>
      <c r="I38" s="133" t="str">
        <f ca="1">OFFSET(L!$C$1,MATCH("Checker"&amp;"Comp",L!$A:$A,0)-1,SL,,)</f>
        <v>Complete</v>
      </c>
      <c r="J38" s="17" t="str">
        <f ca="1">OFFSET(L!$C$1,MATCH("Checker"&amp;ADDRESS(ROW(),COLUMN(),4),L!$A:$A,0)-1,SL,,)</f>
        <v>Declare if all smelter names have been provided in this survey response under the scope of products declared on the Declaration tab cell D56</v>
      </c>
    </row>
    <row r="39" spans="1:10" ht="51.75">
      <c r="A39" s="82" t="str">
        <f ca="1">Declaration!B57</f>
        <v>Mica</v>
      </c>
      <c r="B39" s="81">
        <f>Declaration!D57</f>
        <v>0</v>
      </c>
      <c r="C39" s="138" t="str">
        <f t="shared" ca="1" si="3"/>
        <v>Complete</v>
      </c>
      <c r="D39" s="89" t="str">
        <f>IF(H39=1,"Click here to answer question 6 for Mica","")</f>
        <v/>
      </c>
      <c r="E39" s="18" t="s">
        <v>13</v>
      </c>
      <c r="F39" s="86">
        <f>F24</f>
        <v>0</v>
      </c>
      <c r="G39" s="64">
        <f t="shared" si="8"/>
        <v>1</v>
      </c>
      <c r="H39" s="65">
        <f t="shared" si="9"/>
        <v>0</v>
      </c>
      <c r="I39" s="133" t="str">
        <f ca="1">OFFSET(L!$C$1,MATCH("Checker"&amp;"Comp",L!$A:$A,0)-1,SL,,)</f>
        <v>Complete</v>
      </c>
      <c r="J39" s="17" t="str">
        <f ca="1">OFFSET(L!$C$1,MATCH("Checker"&amp;ADDRESS(ROW(),COLUMN(),4),L!$A:$A,0)-1,SL,,)</f>
        <v>Declare if all smelter names have been provided in this survey response under the scope of products declared on the Declaration tab cell D57</v>
      </c>
    </row>
    <row r="40" spans="1:10" ht="51.75" hidden="1">
      <c r="A40" s="82">
        <f ca="1">Declaration!B58</f>
        <v>0</v>
      </c>
      <c r="B40" s="81">
        <f>Declaration!D58</f>
        <v>0</v>
      </c>
      <c r="C40" s="138" t="str">
        <f t="shared" ca="1" si="3"/>
        <v>Complete</v>
      </c>
      <c r="D40" s="89" t="str">
        <f>IF(H40=1,"Click here to answer question 6 for Gold","")</f>
        <v/>
      </c>
      <c r="E40" s="18" t="s">
        <v>13</v>
      </c>
      <c r="F40" s="86">
        <f>F25</f>
        <v>0</v>
      </c>
      <c r="G40" s="64">
        <f t="shared" si="8"/>
        <v>1</v>
      </c>
      <c r="H40" s="65">
        <f t="shared" si="9"/>
        <v>0</v>
      </c>
      <c r="I40" s="133" t="str">
        <f ca="1">OFFSET(L!$C$1,MATCH("Checker"&amp;"Comp",L!$A:$A,0)-1,SL,,)</f>
        <v>Complete</v>
      </c>
      <c r="J40" s="17" t="e">
        <f ca="1">OFFSET(L!$C$1,MATCH("Checker"&amp;ADDRESS(ROW(),COLUMN(),4),L!$A:$A,0)-1,SL,,)</f>
        <v>#N/A</v>
      </c>
    </row>
    <row r="41" spans="1:10" ht="51.75" hidden="1">
      <c r="A41" s="82">
        <f ca="1">Declaration!B59</f>
        <v>0</v>
      </c>
      <c r="B41" s="81">
        <f>Declaration!D59</f>
        <v>0</v>
      </c>
      <c r="C41" s="138" t="str">
        <f t="shared" ca="1" si="3"/>
        <v>Complete</v>
      </c>
      <c r="D41" s="89" t="str">
        <f>IF(H41=1,"Click here to answer question 6 for Tungsten","")</f>
        <v/>
      </c>
      <c r="E41" s="18" t="s">
        <v>13</v>
      </c>
      <c r="F41" s="86">
        <f>F26</f>
        <v>0</v>
      </c>
      <c r="G41" s="64">
        <f t="shared" si="8"/>
        <v>1</v>
      </c>
      <c r="H41" s="65">
        <f t="shared" si="9"/>
        <v>0</v>
      </c>
      <c r="I41" s="133" t="str">
        <f ca="1">OFFSET(L!$C$1,MATCH("Checker"&amp;"Comp",L!$A:$A,0)-1,SL,,)</f>
        <v>Complete</v>
      </c>
      <c r="J41" s="17" t="e">
        <f ca="1">OFFSET(L!$C$1,MATCH("Checker"&amp;ADDRESS(ROW(),COLUMN(),4),L!$A:$A,0)-1,SL,,)</f>
        <v>#N/A</v>
      </c>
    </row>
    <row r="42" spans="1:10" ht="63.75">
      <c r="A42" s="81" t="str">
        <f ca="1">Declaration!B61</f>
        <v>7) Has all applicable smelter or processor information received by your company been reported in this declaration?</v>
      </c>
      <c r="B42" s="84"/>
      <c r="C42" s="84"/>
      <c r="D42" s="88"/>
      <c r="E42" s="18" t="s">
        <v>16</v>
      </c>
      <c r="F42" s="85"/>
    </row>
    <row r="43" spans="1:10" ht="39">
      <c r="A43" s="82" t="str">
        <f ca="1">Declaration!B62</f>
        <v>Cobalt</v>
      </c>
      <c r="B43" s="81">
        <f>Declaration!D62</f>
        <v>0</v>
      </c>
      <c r="C43" s="138" t="str">
        <f t="shared" ca="1" si="3"/>
        <v>Complete</v>
      </c>
      <c r="D43" s="233" t="str">
        <f>IF(H43=1,"Click here to answer question 7 for Cobalt","")</f>
        <v/>
      </c>
      <c r="E43" s="18" t="s">
        <v>15</v>
      </c>
      <c r="F43" s="86">
        <f>F23</f>
        <v>0</v>
      </c>
      <c r="G43" s="64">
        <f t="shared" si="8"/>
        <v>1</v>
      </c>
      <c r="H43" s="65">
        <f t="shared" si="9"/>
        <v>0</v>
      </c>
      <c r="I43" s="133" t="str">
        <f ca="1">OFFSET(L!$C$1,MATCH("Checker"&amp;"Comp",L!$A:$A,0)-1,SL,,)</f>
        <v>Complete</v>
      </c>
      <c r="J43" s="17" t="str">
        <f ca="1">OFFSET(L!$C$1,MATCH("Checker"&amp;ADDRESS(ROW(),COLUMN(),4),L!$A:$A,0)-1,SL,,)</f>
        <v>Declare if all applicable cobalt smelter information has been provided on Declaration tab cell D62</v>
      </c>
    </row>
    <row r="44" spans="1:10" ht="39">
      <c r="A44" s="82" t="str">
        <f ca="1">Declaration!B63</f>
        <v>Mica</v>
      </c>
      <c r="B44" s="81">
        <f>Declaration!D63</f>
        <v>0</v>
      </c>
      <c r="C44" s="138" t="str">
        <f t="shared" ca="1" si="3"/>
        <v>Complete</v>
      </c>
      <c r="D44" s="90" t="str">
        <f>IF(H44=1,"Click here to answer question 7 for Mica","")</f>
        <v/>
      </c>
      <c r="E44" s="18" t="s">
        <v>15</v>
      </c>
      <c r="F44" s="86">
        <f>F24</f>
        <v>0</v>
      </c>
      <c r="G44" s="64">
        <f t="shared" si="8"/>
        <v>1</v>
      </c>
      <c r="H44" s="65">
        <f t="shared" si="9"/>
        <v>0</v>
      </c>
      <c r="I44" s="133" t="str">
        <f ca="1">OFFSET(L!$C$1,MATCH("Checker"&amp;"Comp",L!$A:$A,0)-1,SL,,)</f>
        <v>Complete</v>
      </c>
      <c r="J44" s="17" t="str">
        <f ca="1">OFFSET(L!$C$1,MATCH("Checker"&amp;ADDRESS(ROW(),COLUMN(),4),L!$A:$A,0)-1,SL,,)</f>
        <v>Declare if all applicable mica processor information has been provided on Declaration tab cell D63</v>
      </c>
    </row>
    <row r="45" spans="1:10" ht="39" hidden="1" customHeight="1">
      <c r="A45" s="82">
        <f ca="1">Declaration!B64</f>
        <v>0</v>
      </c>
      <c r="B45" s="81">
        <f>Declaration!D64</f>
        <v>0</v>
      </c>
      <c r="C45" s="138" t="str">
        <f t="shared" ca="1" si="3"/>
        <v>Complete</v>
      </c>
      <c r="D45" s="90" t="str">
        <f>IF(H45=1,"Click here to answer question 7 for Gold","")</f>
        <v/>
      </c>
      <c r="E45" s="18" t="s">
        <v>15</v>
      </c>
      <c r="F45" s="86">
        <f>F25</f>
        <v>0</v>
      </c>
      <c r="G45" s="64">
        <f t="shared" si="8"/>
        <v>1</v>
      </c>
      <c r="H45" s="65">
        <f t="shared" si="9"/>
        <v>0</v>
      </c>
      <c r="I45" s="133" t="str">
        <f ca="1">OFFSET(L!$C$1,MATCH("Checker"&amp;"Comp",L!$A:$A,0)-1,SL,,)</f>
        <v>Complete</v>
      </c>
      <c r="J45" s="17" t="s">
        <v>56</v>
      </c>
    </row>
    <row r="46" spans="1:10" ht="39" hidden="1" customHeight="1">
      <c r="A46" s="82">
        <f ca="1">Declaration!B65</f>
        <v>0</v>
      </c>
      <c r="B46" s="81">
        <f>Declaration!D65</f>
        <v>0</v>
      </c>
      <c r="C46" s="138" t="str">
        <f t="shared" ca="1" si="3"/>
        <v>Complete</v>
      </c>
      <c r="D46" s="90" t="str">
        <f>IF(H46=1,"Click here to answer question 7 for Tungsten","")</f>
        <v/>
      </c>
      <c r="E46" s="18" t="s">
        <v>15</v>
      </c>
      <c r="F46" s="86">
        <f>F26</f>
        <v>0</v>
      </c>
      <c r="G46" s="64">
        <f t="shared" si="8"/>
        <v>1</v>
      </c>
      <c r="H46" s="65">
        <f t="shared" si="9"/>
        <v>0</v>
      </c>
      <c r="I46" s="133" t="str">
        <f ca="1">OFFSET(L!$C$1,MATCH("Checker"&amp;"Comp",L!$A:$A,0)-1,SL,,)</f>
        <v>Complete</v>
      </c>
    </row>
    <row r="47" spans="1:10" ht="25.5">
      <c r="A47" s="81" t="str">
        <f ca="1">Declaration!B68</f>
        <v>Question</v>
      </c>
      <c r="B47" s="84"/>
      <c r="C47" s="84"/>
      <c r="D47" s="88"/>
      <c r="E47" s="18" t="s">
        <v>18</v>
      </c>
      <c r="F47" s="85"/>
      <c r="G47" s="85"/>
      <c r="H47" s="85"/>
    </row>
    <row r="48" spans="1:10" ht="39">
      <c r="A48" s="81" t="str">
        <f ca="1">Declaration!B69</f>
        <v>A. Have you established a responsible minerals sourcing policy?</v>
      </c>
      <c r="B48" s="81">
        <f>Declaration!D69</f>
        <v>0</v>
      </c>
      <c r="C48" s="138" t="str">
        <f t="shared" ca="1" si="3"/>
        <v>Complete</v>
      </c>
      <c r="D48" s="231" t="str">
        <f>IF(H48=1,"Click here to answer question (A)","")</f>
        <v/>
      </c>
      <c r="E48" s="18" t="s">
        <v>15</v>
      </c>
      <c r="F48" s="86">
        <f>IF(SUM(F$23:F$24)=0,0,1)</f>
        <v>0</v>
      </c>
      <c r="G48" s="64">
        <f t="shared" si="8"/>
        <v>1</v>
      </c>
      <c r="H48" s="65">
        <f t="shared" si="9"/>
        <v>0</v>
      </c>
      <c r="I48" s="133" t="str">
        <f ca="1">OFFSET(L!$C$1,MATCH("Checker"&amp;"Comp",L!$A:$A,0)-1,SL,,)</f>
        <v>Complete</v>
      </c>
      <c r="J48" s="17" t="str">
        <f ca="1">OFFSET(L!$C$1,MATCH("Checker"&amp;ADDRESS(ROW(),COLUMN(),4),L!$A:$A,0)-1,SL,,)</f>
        <v>Answer if your company has a responsible minerals sourcing policy on the Declaration tab cell D69</v>
      </c>
    </row>
    <row r="49" spans="1:12" ht="51">
      <c r="A49" s="81" t="str">
        <f ca="1">Declaration!B71</f>
        <v xml:space="preserve">B. Is your responsible minerals sourcing policy publicly available on your website? (Note – If yes, the user shall specify the URL in the comment field.) </v>
      </c>
      <c r="B49" s="81">
        <f>Declaration!D71</f>
        <v>0</v>
      </c>
      <c r="C49" s="138" t="str">
        <f ca="1">IF(H49=1,J49,I49)</f>
        <v>Complete</v>
      </c>
      <c r="D49" s="196" t="str">
        <f>IF(H49=1,"Click here to answer question (B)","")</f>
        <v/>
      </c>
      <c r="E49" s="18" t="s">
        <v>15</v>
      </c>
      <c r="F49" s="86">
        <f t="shared" ref="F49:F58" si="10">F$48</f>
        <v>0</v>
      </c>
      <c r="G49" s="64">
        <f t="shared" si="8"/>
        <v>1</v>
      </c>
      <c r="H49" s="65">
        <f t="shared" si="9"/>
        <v>0</v>
      </c>
      <c r="I49" s="133" t="str">
        <f ca="1">OFFSET(L!$C$1,MATCH("Checker"&amp;"Comp",L!$A:$A,0)-1,SL,,)</f>
        <v>Complete</v>
      </c>
      <c r="J49" s="17" t="str">
        <f ca="1">OFFSET(L!$C$1,MATCH("Checker"&amp;ADDRESS(ROW(),COLUMN(),4),L!$A:$A,0)-1,SL,,)</f>
        <v>Answer if your company has made your responsible minerals sourcing policy publically available on your website on the Declaration tab cell D71</v>
      </c>
    </row>
    <row r="50" spans="1:12" ht="39">
      <c r="A50" s="81" t="s">
        <v>57</v>
      </c>
      <c r="B50" s="81">
        <f>Declaration!G71</f>
        <v>0</v>
      </c>
      <c r="C50" s="81" t="str">
        <f ca="1">IF(H50=1,J50,I50)</f>
        <v>Complete</v>
      </c>
      <c r="D50" s="207" t="str">
        <f>IF(H50=1,"Click here to answer question (C)","")</f>
        <v/>
      </c>
      <c r="E50" s="18" t="s">
        <v>15</v>
      </c>
      <c r="F50" s="86">
        <f>IF(AND(F49=1,B49="Yes"),1,0)</f>
        <v>0</v>
      </c>
      <c r="G50" s="64">
        <f>IF(LEN(B50)&gt;1,0,1)</f>
        <v>1</v>
      </c>
      <c r="H50" s="65">
        <f>F50*G50</f>
        <v>0</v>
      </c>
      <c r="I50" s="133" t="str">
        <f ca="1">OFFSET(L!$C$1,MATCH("Checker"&amp;"Comp",L!$A:$A,0)-1,SL,,)</f>
        <v>Complete</v>
      </c>
      <c r="J50" s="17" t="str">
        <f ca="1">OFFSET(L!$C$1,MATCH("Checker"&amp;ADDRESS(ROW(),COLUMN(),4),L!$A:$A,0)-1,SL,,)</f>
        <v>Enter the URL in Declaration worksheet cell G71 if you answer "Yes" for question B. The format of the URL should be "www.companyname.com"</v>
      </c>
    </row>
    <row r="51" spans="1:12" ht="67.5" customHeight="1">
      <c r="A51" s="81" t="str">
        <f ca="1">Declaration!B73</f>
        <v>C. Do you require your direct suppliers to source cobalt from smelters or natural mica from processors whose due diligence practices have been validated by an independent third-party audit program?</v>
      </c>
      <c r="B51" s="84"/>
      <c r="C51" s="84"/>
      <c r="D51" s="88"/>
      <c r="E51" s="18" t="s">
        <v>15</v>
      </c>
      <c r="F51" s="86"/>
      <c r="G51" s="64"/>
      <c r="H51" s="65"/>
      <c r="I51" s="133"/>
      <c r="J51" s="17" t="e">
        <f ca="1">OFFSET(L!$C$1,MATCH("Checker"&amp;ADDRESS(ROW(),COLUMN(),4),L!$A:$A,0)-1,SL,,)</f>
        <v>#N/A</v>
      </c>
    </row>
    <row r="52" spans="1:12" ht="15.75">
      <c r="A52" s="81" t="str">
        <f ca="1">Declaration!B74</f>
        <v>Cobalt</v>
      </c>
      <c r="B52" s="81">
        <f>Declaration!D74</f>
        <v>0</v>
      </c>
      <c r="C52" s="138" t="str">
        <f t="shared" ca="1" si="3"/>
        <v>Complete</v>
      </c>
      <c r="D52" s="196" t="str">
        <f>IF(H52=1,"Click here to answer question (C)","")</f>
        <v/>
      </c>
      <c r="E52" s="18"/>
      <c r="F52" s="86">
        <f>F23*F$48</f>
        <v>0</v>
      </c>
      <c r="G52" s="64">
        <f t="shared" si="8"/>
        <v>1</v>
      </c>
      <c r="H52" s="65">
        <f t="shared" si="9"/>
        <v>0</v>
      </c>
      <c r="I52" s="133" t="str">
        <f ca="1">OFFSET(L!$C$1,MATCH("Checker"&amp;"Comp",L!$A:$A,0)-1,SL,,)</f>
        <v>Complete</v>
      </c>
      <c r="J52" s="17"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1" t="str">
        <f ca="1">Declaration!B75</f>
        <v>Mica</v>
      </c>
      <c r="B53" s="81">
        <f>Declaration!D75</f>
        <v>0</v>
      </c>
      <c r="C53" s="138" t="str">
        <f t="shared" ca="1" si="3"/>
        <v>Complete</v>
      </c>
      <c r="D53" s="196" t="str">
        <f>IF(H53=1,"Click here to answer question (C)","")</f>
        <v/>
      </c>
      <c r="E53" s="18"/>
      <c r="F53" s="86">
        <f>F24*F$48</f>
        <v>0</v>
      </c>
      <c r="G53" s="64">
        <f t="shared" si="8"/>
        <v>1</v>
      </c>
      <c r="H53" s="65">
        <f t="shared" si="9"/>
        <v>0</v>
      </c>
      <c r="I53" s="133" t="str">
        <f ca="1">OFFSET(L!$C$1,MATCH("Checker"&amp;"Comp",L!$A:$A,0)-1,SL,,)</f>
        <v>Complete</v>
      </c>
      <c r="J53" s="17"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1" t="str">
        <f ca="1">Declaration!B77</f>
        <v>D. Have you implemented due diligence measures for responsible sourcing?</v>
      </c>
      <c r="B54" s="81">
        <f>Declaration!D77</f>
        <v>0</v>
      </c>
      <c r="C54" s="138" t="str">
        <f ca="1">IF(H54=1,J54,I54)</f>
        <v>Complete</v>
      </c>
      <c r="D54" s="196" t="str">
        <f>IF(H54=1,"Click here to answer question (D)","")</f>
        <v/>
      </c>
      <c r="E54" s="18" t="s">
        <v>15</v>
      </c>
      <c r="F54" s="86">
        <f t="shared" si="10"/>
        <v>0</v>
      </c>
      <c r="G54" s="64">
        <f t="shared" si="8"/>
        <v>1</v>
      </c>
      <c r="H54" s="65">
        <f t="shared" si="9"/>
        <v>0</v>
      </c>
      <c r="I54" s="133" t="str">
        <f ca="1">OFFSET(L!$C$1,MATCH("Checker"&amp;"Comp",L!$A:$A,0)-1,SL,,)</f>
        <v>Complete</v>
      </c>
      <c r="J54" s="17" t="str">
        <f ca="1">OFFSET(L!$C$1,MATCH("Checker"&amp;ADDRESS(ROW(),COLUMN(),4),L!$A:$A,0)-1,SL,,)</f>
        <v>Answer if you have implemented due diligence measures for responsible sourcing on Declaration tab cell D77</v>
      </c>
    </row>
    <row r="55" spans="1:12" ht="39">
      <c r="A55" s="81" t="str">
        <f ca="1">Declaration!B79</f>
        <v>E. Does your company conduct cobalt and/or natural mica supply chain survey(s) of your relevant supplier(s)?</v>
      </c>
      <c r="B55" s="81">
        <f>IF(Declaration!D79="No",Declaration!D79,IF(Declaration!D79="Yes, in conformance with IPC1755 (e.g. EMRT)",Declaration!D79,IF(Declaration!D79="Yes, Using Other Format (Describe)",Declaration!G79,0)))</f>
        <v>0</v>
      </c>
      <c r="C55" s="138" t="str">
        <f t="shared" ca="1" si="3"/>
        <v>Complete</v>
      </c>
      <c r="D55" s="196" t="str">
        <f>IF(H55=1,"Click here to answer question (E)","")</f>
        <v/>
      </c>
      <c r="E55" s="18" t="s">
        <v>15</v>
      </c>
      <c r="F55" s="86">
        <f t="shared" si="10"/>
        <v>0</v>
      </c>
      <c r="G55" s="64">
        <f>IF(B55=0,1,0)</f>
        <v>1</v>
      </c>
      <c r="H55" s="65">
        <f t="shared" si="9"/>
        <v>0</v>
      </c>
      <c r="I55" s="133" t="str">
        <f ca="1">OFFSET(L!$C$1,MATCH("Checker"&amp;"Comp",L!$A:$A,0)-1,SL,,)</f>
        <v>Complete</v>
      </c>
      <c r="J55" s="17" t="str">
        <f ca="1">OFFSET(L!$C$1,MATCH("Checker"&amp;ADDRESS(ROW(),COLUMN(),4),L!$A:$A,0)-1,SL,,)</f>
        <v>Answer if you conduct cobalt or natural mica supply chain surveys on the declaration tab cell D79</v>
      </c>
    </row>
    <row r="56" spans="1:12" ht="38.25" hidden="1" customHeight="1">
      <c r="A56" s="81"/>
      <c r="B56" s="81"/>
      <c r="C56" s="138"/>
      <c r="D56" s="87"/>
      <c r="E56" s="18"/>
      <c r="F56" s="86"/>
      <c r="G56" s="64"/>
      <c r="H56" s="65"/>
      <c r="I56" s="133"/>
    </row>
    <row r="57" spans="1:12" ht="39">
      <c r="A57" s="81" t="str">
        <f ca="1">Declaration!B81</f>
        <v xml:space="preserve">F. Do you review due diligence information received from your suppliers against your company’s expectations? </v>
      </c>
      <c r="B57" s="81">
        <f>Declaration!D81</f>
        <v>0</v>
      </c>
      <c r="C57" s="138" t="str">
        <f ca="1">IF(H57=1,J57,I57)</f>
        <v>Complete</v>
      </c>
      <c r="D57" s="196" t="str">
        <f>IF(H57=1,"Click here to answer question (F)","")</f>
        <v/>
      </c>
      <c r="E57" s="18" t="s">
        <v>15</v>
      </c>
      <c r="F57" s="86">
        <f t="shared" si="10"/>
        <v>0</v>
      </c>
      <c r="G57" s="64">
        <f>IF(B57=0,1,0)</f>
        <v>1</v>
      </c>
      <c r="H57" s="65">
        <f t="shared" si="9"/>
        <v>0</v>
      </c>
      <c r="I57" s="133" t="str">
        <f ca="1">OFFSET(L!$C$1,MATCH("Checker"&amp;"Comp",L!$A:$A,0)-1,SL,,)</f>
        <v>Complete</v>
      </c>
      <c r="J57" s="17" t="str">
        <f ca="1">OFFSET(L!$C$1,MATCH("Checker"&amp;ADDRESS(ROW(),COLUMN(),4),L!$A:$A,0)-1,SL,,)</f>
        <v>Answer if you verify responses from your suppliers against your company's expectations on Declaration tab cell D81</v>
      </c>
    </row>
    <row r="58" spans="1:12" ht="39">
      <c r="A58" s="81" t="str">
        <f ca="1">Declaration!B83</f>
        <v xml:space="preserve">G. Does your review process include corrective action management? </v>
      </c>
      <c r="B58" s="81">
        <f>Declaration!D83</f>
        <v>0</v>
      </c>
      <c r="C58" s="138" t="str">
        <f t="shared" ca="1" si="3"/>
        <v>Complete</v>
      </c>
      <c r="D58" s="196" t="str">
        <f>IF(H58=1,"Click here to answer question (G)","")</f>
        <v/>
      </c>
      <c r="E58" s="18" t="s">
        <v>15</v>
      </c>
      <c r="F58" s="86">
        <f t="shared" si="10"/>
        <v>0</v>
      </c>
      <c r="G58" s="64">
        <f t="shared" si="8"/>
        <v>1</v>
      </c>
      <c r="H58" s="65">
        <f t="shared" si="9"/>
        <v>0</v>
      </c>
      <c r="I58" s="133" t="str">
        <f ca="1">OFFSET(L!$C$1,MATCH("Checker"&amp;"Comp",L!$A:$A,0)-1,SL,,)</f>
        <v>Complete</v>
      </c>
      <c r="J58" s="17" t="str">
        <f ca="1">OFFSET(L!$C$1,MATCH("Checker"&amp;ADDRESS(ROW(),COLUMN(),4),L!$A:$A,0)-1,SL,,)</f>
        <v>Answer if your verification process includes corrective action management on Declaration tab cell D83</v>
      </c>
    </row>
    <row r="59" spans="1:12" ht="39">
      <c r="A59" s="82" t="s">
        <v>58</v>
      </c>
      <c r="B59" s="81" t="str">
        <f>IF(G59=1,"No products or item numbers listed","One or more product / item numbers have been provided")</f>
        <v>No products or item numbers listed</v>
      </c>
      <c r="C59" s="81" t="str">
        <f ca="1">IF(H59=1,J59,I59)</f>
        <v>Complete</v>
      </c>
      <c r="D59" s="196" t="str">
        <f>IF(H59=1,"Click here to enter detail on Product List tab","")</f>
        <v/>
      </c>
      <c r="E59" s="18" t="s">
        <v>15</v>
      </c>
      <c r="F59" s="86">
        <f>IF(B5=Declaration!Q9,1,0)</f>
        <v>0</v>
      </c>
      <c r="G59" s="64">
        <f>IF('Product List'!B6="",1,0)</f>
        <v>1</v>
      </c>
      <c r="H59" s="65">
        <f>F59*G59</f>
        <v>0</v>
      </c>
      <c r="I59" s="133" t="str">
        <f ca="1">OFFSET(L!$C$1,MATCH("Checker"&amp;"Comp",L!$A:$A,0)-1,SL,,)</f>
        <v>Complete</v>
      </c>
      <c r="J59" s="17">
        <f ca="1">OFFSET(L!$C$1,MATCH("Checker"&amp;ADDRESS(ROW(),COLUMN(),4),L!$A:$A,0)-1,SL,,)</f>
        <v>0</v>
      </c>
    </row>
    <row r="60" spans="1:12" ht="39">
      <c r="A60" s="137" t="s">
        <v>59</v>
      </c>
      <c r="B60" s="81"/>
      <c r="C60" s="138" t="str">
        <f ca="1">IF(H60=1,J60,I60)</f>
        <v>Complete</v>
      </c>
      <c r="D60" s="223" t="str">
        <f>IF(H60=0,"","Click here to provide smelter information")</f>
        <v/>
      </c>
      <c r="E60" s="18" t="s">
        <v>15</v>
      </c>
      <c r="F60" s="86">
        <f>F23</f>
        <v>0</v>
      </c>
      <c r="G60" s="64">
        <f>IF(AND(COUNTIF(SmelterIdetifiedForMetal,"Cobalt")&gt;0,COUNTIF('Smelter List'!AB$5:AB$2500,"Cobalt?*")&gt;0),0,1)</f>
        <v>1</v>
      </c>
      <c r="H60" s="65">
        <f>F60*G60</f>
        <v>0</v>
      </c>
      <c r="I60" s="133" t="str">
        <f ca="1">OFFSET(L!$C$1,MATCH("Checker"&amp;"Comp",L!$A:$A,0)-1,SL,,)</f>
        <v>Complete</v>
      </c>
      <c r="J60" s="17" t="str">
        <f ca="1">OFFSET(L!$C$1,MATCH("Checker"&amp;ADDRESS(ROW(),COLUMN(),4),L!$A:$A,0)-1,SL,,)</f>
        <v>Provide list of cobalt smelters contributing material to supply chain on Smelter List tab</v>
      </c>
      <c r="K60" s="136">
        <f>IF(H15&gt;0,1,0)</f>
        <v>0</v>
      </c>
      <c r="L60" s="17" t="e">
        <f ca="1">OFFSET(L!$C$1,MATCH("Checker"&amp;ADDRESS(ROW(),COLUMN(),4),L!$A:$A,0)-1,SL,,)</f>
        <v>#N/A</v>
      </c>
    </row>
    <row r="61" spans="1:12" ht="39">
      <c r="A61" s="137" t="s">
        <v>60</v>
      </c>
      <c r="B61" s="81"/>
      <c r="C61" s="138" t="str">
        <f ca="1">IF(H61=1,J61,I61)</f>
        <v>Complete</v>
      </c>
      <c r="D61" s="223" t="str">
        <f>IF(H61=0,"","Click here to provide smelter information")</f>
        <v/>
      </c>
      <c r="E61" s="18" t="s">
        <v>15</v>
      </c>
      <c r="F61" s="86">
        <f>F24</f>
        <v>0</v>
      </c>
      <c r="G61" s="64">
        <f>IF(AND(COUNTIF(SmelterIdetifiedForMetal,"Mica")&gt;0,COUNTIF('Smelter List'!AB$5:AB$2500,"Mica?*")&gt;0),0,1)</f>
        <v>1</v>
      </c>
      <c r="H61" s="65">
        <f>F61*G61</f>
        <v>0</v>
      </c>
      <c r="I61" s="133" t="str">
        <f ca="1">OFFSET(L!$C$1,MATCH("Checker"&amp;"Comp",L!$A:$A,0)-1,SL,,)</f>
        <v>Complete</v>
      </c>
      <c r="J61" s="17" t="str">
        <f ca="1">OFFSET(L!$C$1,MATCH("Checker"&amp;ADDRESS(ROW(),COLUMN(),4),L!$A:$A,0)-1,SL,,)</f>
        <v>Provide list of mica processors contributing material to supply chain on Smelter List tab</v>
      </c>
      <c r="K61" s="136">
        <f>IF(H16&gt;0,1,0)</f>
        <v>0</v>
      </c>
      <c r="L61" s="17" t="e">
        <f ca="1">OFFSET(L!$C$1,MATCH("Checker"&amp;ADDRESS(ROW(),COLUMN(),4),L!$A:$A,0)-1,SL,,)</f>
        <v>#N/A</v>
      </c>
    </row>
    <row r="62" spans="1:12" ht="41.1" hidden="1" customHeight="1">
      <c r="A62" s="82"/>
      <c r="B62" s="81"/>
      <c r="C62" s="81"/>
      <c r="D62" s="87"/>
      <c r="E62" s="18" t="s">
        <v>15</v>
      </c>
      <c r="F62" s="86"/>
      <c r="G62" s="64"/>
      <c r="H62" s="65"/>
      <c r="I62" s="133" t="str">
        <f ca="1">OFFSET(L!$C$1,MATCH("Checker"&amp;"Comp",L!$A:$A,0)-1,SL,,)</f>
        <v>Complete</v>
      </c>
      <c r="K62" s="136"/>
    </row>
    <row r="63" spans="1:12" ht="41.1" hidden="1" customHeight="1">
      <c r="A63" s="82"/>
      <c r="B63" s="81"/>
      <c r="C63" s="81"/>
      <c r="D63" s="87"/>
      <c r="E63" s="18" t="s">
        <v>15</v>
      </c>
      <c r="F63" s="86"/>
      <c r="G63" s="64"/>
      <c r="H63" s="65"/>
      <c r="I63" s="133" t="str">
        <f ca="1">OFFSET(L!$C$1,MATCH("Checker"&amp;"Comp",L!$A:$A,0)-1,SL,,)</f>
        <v>Complete</v>
      </c>
      <c r="K63" s="136"/>
    </row>
    <row r="64" spans="1:12" ht="25.5">
      <c r="A64" s="143" t="s">
        <v>61</v>
      </c>
      <c r="B64" s="81"/>
      <c r="C64" s="143" t="str">
        <f ca="1">IF(F64=0,J64,IF(G64=0,I64,L64))</f>
        <v>N/A</v>
      </c>
      <c r="D64" s="87"/>
      <c r="E64" s="18"/>
      <c r="F64" s="86">
        <f ca="1">IF(COUNTIF('Smelter List'!$C:$C,"Smelter Not Listed")&gt;0,1,0)</f>
        <v>0</v>
      </c>
      <c r="G64" s="64" cm="1">
        <f t="array" aca="1" ref="G64" ca="1">IF(OR(SUMPRODUCT(('Smelter List'!$C:$C="Smelter not listed")*('Smelter List'!$D:$D=""))&gt;0,SUMPRODUCT(('Smelter List'!$C:$C="Smelter not listed")*('Smelter List'!$E:$E=""))&gt;0),1,0)</f>
        <v>0</v>
      </c>
      <c r="H64" s="65">
        <f ca="1">F64*G64</f>
        <v>0</v>
      </c>
      <c r="I64" s="133" t="str">
        <f ca="1">OFFSET(L!$C$1,MATCH("Checker"&amp;"Comp",L!$A:$A,0)-1,SL,,)</f>
        <v>Complete</v>
      </c>
      <c r="J64" s="17" t="s">
        <v>62</v>
      </c>
      <c r="K64" s="136"/>
      <c r="L64" s="17" t="s">
        <v>63</v>
      </c>
    </row>
    <row r="65" spans="8:8">
      <c r="H65" s="17">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7" customWidth="1"/>
    <col min="2" max="2" width="39.875" style="93" customWidth="1"/>
    <col min="3" max="3" width="39.875" style="17" customWidth="1"/>
    <col min="4" max="4" width="58.875" style="17" customWidth="1"/>
    <col min="5" max="5" width="1.75" style="17" customWidth="1"/>
    <col min="6" max="6" width="71.875" customWidth="1"/>
    <col min="7" max="35" width="9" customWidth="1"/>
    <col min="36" max="16384" width="8.875" style="19"/>
  </cols>
  <sheetData>
    <row r="1" spans="1:35" ht="34.5" customHeight="1" thickTop="1">
      <c r="A1" s="405" t="str">
        <f ca="1">OFFSET(L!$C$1,MATCH("Product List"&amp;ADDRESS(ROW(),COLUMN(),4),L!$A:$A,0)-1,SL,,)</f>
        <v>Completion required only if reporting level "Product (or List of Products)" selected on the 'Declaration' worksheet.</v>
      </c>
      <c r="B1" s="406"/>
      <c r="C1" s="406"/>
      <c r="D1" s="406"/>
      <c r="E1" s="109"/>
    </row>
    <row r="2" spans="1:35">
      <c r="A2" s="21"/>
      <c r="B2" s="111"/>
      <c r="C2" s="111"/>
      <c r="D2"/>
      <c r="E2" s="22"/>
    </row>
    <row r="3" spans="1:35">
      <c r="A3" s="21"/>
      <c r="B3" s="111"/>
      <c r="C3" s="111"/>
      <c r="D3" s="111"/>
      <c r="E3" s="22"/>
    </row>
    <row r="4" spans="1:35" ht="15.75" customHeight="1">
      <c r="A4" s="21"/>
      <c r="B4" s="404" t="s">
        <v>50</v>
      </c>
      <c r="C4" s="404"/>
      <c r="D4" s="404"/>
      <c r="E4" s="22"/>
    </row>
    <row r="5" spans="1:35" ht="15.75">
      <c r="A5" s="123"/>
      <c r="B5" s="125" t="str">
        <f ca="1">OFFSET(L!$C$1,MATCH("Product List"&amp;ADDRESS(ROW(),COLUMN(),4),L!$A:$A,0)-1,SL,,)</f>
        <v>Manufacturer’s Product Number (*)</v>
      </c>
      <c r="C5" s="125" t="str">
        <f ca="1">OFFSET(L!$C$1,MATCH("Product List"&amp;ADDRESS(ROW(),COLUMN(),4),L!$A:$A,0)-1,SL,,)</f>
        <v>Manufacturer’s Product Name</v>
      </c>
      <c r="D5" s="66" t="str">
        <f ca="1">OFFSET(L!$C$1,MATCH("Product List"&amp;ADDRESS(ROW(),COLUMN(),4),L!$A:$A,0)-1,SL,,)</f>
        <v>Comments</v>
      </c>
      <c r="E5" s="22"/>
    </row>
    <row r="6" spans="1:35" s="25" customFormat="1" ht="15.75">
      <c r="A6" s="120"/>
      <c r="B6" s="112"/>
      <c r="C6" s="91"/>
      <c r="D6" s="91"/>
      <c r="E6" s="24"/>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5" customFormat="1" ht="15.75">
      <c r="A7" s="121"/>
      <c r="B7" s="112"/>
      <c r="C7" s="91"/>
      <c r="D7" s="91"/>
      <c r="E7" s="24"/>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5" customFormat="1" ht="15.75">
      <c r="A8" s="121"/>
      <c r="B8" s="112"/>
      <c r="C8" s="91"/>
      <c r="D8" s="91"/>
      <c r="E8" s="24"/>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5" customFormat="1" ht="15.75">
      <c r="A9" s="121"/>
      <c r="B9" s="112"/>
      <c r="C9" s="91"/>
      <c r="D9" s="91"/>
      <c r="E9" s="24"/>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5" customFormat="1" ht="15.75">
      <c r="A10" s="121"/>
      <c r="B10" s="112"/>
      <c r="C10" s="91"/>
      <c r="D10" s="91"/>
      <c r="E10" s="24"/>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5" customFormat="1" ht="15.75">
      <c r="A11" s="121"/>
      <c r="B11" s="112"/>
      <c r="C11" s="91"/>
      <c r="D11" s="91"/>
      <c r="E11" s="24"/>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5" customFormat="1" ht="15.75">
      <c r="A12" s="121"/>
      <c r="B12" s="112"/>
      <c r="C12" s="91"/>
      <c r="D12" s="91"/>
      <c r="E12" s="24"/>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5" customFormat="1" ht="15.75">
      <c r="A13" s="121"/>
      <c r="B13" s="112"/>
      <c r="C13" s="91"/>
      <c r="D13" s="91"/>
      <c r="E13" s="24"/>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5" customFormat="1" ht="15.75">
      <c r="A14" s="121"/>
      <c r="B14" s="112"/>
      <c r="C14" s="91"/>
      <c r="D14" s="91"/>
      <c r="E14" s="24"/>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5" customFormat="1" ht="15.75">
      <c r="A15" s="121"/>
      <c r="B15" s="112"/>
      <c r="C15" s="91"/>
      <c r="D15" s="91"/>
      <c r="E15" s="24"/>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5" customFormat="1" ht="15.75">
      <c r="A16" s="121"/>
      <c r="B16" s="112"/>
      <c r="C16" s="91"/>
      <c r="D16" s="91"/>
      <c r="E16" s="24"/>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5" customFormat="1" ht="15.75">
      <c r="A17" s="121"/>
      <c r="B17" s="112"/>
      <c r="C17" s="91"/>
      <c r="D17" s="91"/>
      <c r="E17" s="24"/>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5" customFormat="1" ht="15.75">
      <c r="A18" s="121"/>
      <c r="B18" s="112"/>
      <c r="C18" s="91"/>
      <c r="D18" s="91"/>
      <c r="E18" s="24"/>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5" customFormat="1" ht="15.75">
      <c r="A19" s="121"/>
      <c r="B19" s="112"/>
      <c r="C19" s="91"/>
      <c r="D19" s="91"/>
      <c r="E19" s="24"/>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5" customFormat="1" ht="15.75">
      <c r="A20" s="121"/>
      <c r="B20" s="112"/>
      <c r="C20" s="91"/>
      <c r="D20" s="91"/>
      <c r="E20" s="24"/>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5" customFormat="1" ht="15.75">
      <c r="A21" s="121"/>
      <c r="B21" s="112"/>
      <c r="C21" s="91"/>
      <c r="D21" s="91"/>
      <c r="E21" s="24"/>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5" customFormat="1" ht="15.75">
      <c r="A22" s="121"/>
      <c r="B22" s="112"/>
      <c r="C22" s="91"/>
      <c r="D22" s="91"/>
      <c r="E22" s="24"/>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5" customFormat="1" ht="15.75">
      <c r="A23" s="121"/>
      <c r="B23" s="112"/>
      <c r="C23" s="91"/>
      <c r="D23" s="91"/>
      <c r="E23" s="24"/>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5" customFormat="1" ht="15.75">
      <c r="A24" s="121"/>
      <c r="B24" s="112"/>
      <c r="C24" s="91"/>
      <c r="D24" s="91"/>
      <c r="E24" s="24"/>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5" customFormat="1" ht="15.75">
      <c r="A25" s="121"/>
      <c r="B25" s="112"/>
      <c r="C25" s="91"/>
      <c r="D25" s="91"/>
      <c r="E25" s="24"/>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5" customFormat="1" ht="15.75">
      <c r="A26" s="121"/>
      <c r="B26" s="112"/>
      <c r="C26" s="91"/>
      <c r="D26" s="91"/>
      <c r="E26" s="24"/>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5" customFormat="1" ht="15.75">
      <c r="A27" s="121"/>
      <c r="B27" s="112"/>
      <c r="C27" s="91"/>
      <c r="D27" s="91"/>
      <c r="E27" s="24"/>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5" customFormat="1" ht="15.75">
      <c r="A28" s="121"/>
      <c r="B28" s="112"/>
      <c r="C28" s="91"/>
      <c r="D28" s="91"/>
      <c r="E28" s="24"/>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5" customFormat="1" ht="15.75">
      <c r="A29" s="121"/>
      <c r="B29" s="112"/>
      <c r="C29" s="91"/>
      <c r="D29" s="91"/>
      <c r="E29" s="24"/>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5" customFormat="1" ht="15.75">
      <c r="A30" s="121"/>
      <c r="B30" s="112"/>
      <c r="C30" s="91"/>
      <c r="D30" s="91"/>
      <c r="E30" s="24"/>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5" customFormat="1" ht="15.75">
      <c r="A31" s="121"/>
      <c r="B31" s="112"/>
      <c r="C31" s="91"/>
      <c r="D31" s="91"/>
      <c r="E31" s="24"/>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5" customFormat="1" ht="15.75">
      <c r="A32" s="121"/>
      <c r="B32" s="112"/>
      <c r="C32" s="91"/>
      <c r="D32" s="91"/>
      <c r="E32" s="24"/>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5" customFormat="1" ht="15.75">
      <c r="A33" s="121"/>
      <c r="B33" s="112"/>
      <c r="C33" s="91"/>
      <c r="D33" s="91"/>
      <c r="E33" s="24"/>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5" customFormat="1" ht="15.75">
      <c r="A34" s="121"/>
      <c r="B34" s="112"/>
      <c r="C34" s="91"/>
      <c r="D34" s="91"/>
      <c r="E34" s="24"/>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5" customFormat="1" ht="15.75">
      <c r="A35" s="121"/>
      <c r="B35" s="112"/>
      <c r="C35" s="91"/>
      <c r="D35" s="91"/>
      <c r="E35" s="24"/>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5" customFormat="1" ht="15.75">
      <c r="A36" s="121"/>
      <c r="B36" s="112"/>
      <c r="C36" s="91"/>
      <c r="D36" s="91"/>
      <c r="E36" s="24"/>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5" customFormat="1" ht="15.75">
      <c r="A37" s="121"/>
      <c r="B37" s="112"/>
      <c r="C37" s="91"/>
      <c r="D37" s="91"/>
      <c r="E37" s="24"/>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5" customFormat="1" ht="15.75">
      <c r="A38" s="121"/>
      <c r="B38" s="112"/>
      <c r="C38" s="91"/>
      <c r="D38" s="91"/>
      <c r="E38" s="24"/>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5" customFormat="1" ht="15.75">
      <c r="A39" s="121"/>
      <c r="B39" s="112"/>
      <c r="C39" s="91"/>
      <c r="D39" s="91"/>
      <c r="E39" s="24"/>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5" customFormat="1" ht="15.75">
      <c r="A40" s="121"/>
      <c r="B40" s="112"/>
      <c r="C40" s="91"/>
      <c r="D40" s="91"/>
      <c r="E40" s="24"/>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5" customFormat="1" ht="15.75">
      <c r="A41" s="121"/>
      <c r="B41" s="112"/>
      <c r="C41" s="91"/>
      <c r="D41" s="91"/>
      <c r="E41" s="24"/>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5" customFormat="1" ht="15.75">
      <c r="A42" s="121"/>
      <c r="B42" s="112"/>
      <c r="C42" s="91"/>
      <c r="D42" s="91"/>
      <c r="E42" s="24"/>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5" customFormat="1" ht="15.75">
      <c r="A43" s="121"/>
      <c r="B43" s="112"/>
      <c r="C43" s="91"/>
      <c r="D43" s="91"/>
      <c r="E43" s="24"/>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5" customFormat="1" ht="15.75">
      <c r="A44" s="121"/>
      <c r="B44" s="112"/>
      <c r="C44" s="91"/>
      <c r="D44" s="91"/>
      <c r="E44" s="24"/>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5" customFormat="1" ht="15.75">
      <c r="A45" s="121"/>
      <c r="B45" s="112"/>
      <c r="C45" s="91"/>
      <c r="D45" s="91"/>
      <c r="E45" s="24"/>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5" customFormat="1" ht="15.75">
      <c r="A46" s="121"/>
      <c r="B46" s="112"/>
      <c r="C46" s="91"/>
      <c r="D46" s="91"/>
      <c r="E46" s="24"/>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5" customFormat="1" ht="15.75">
      <c r="A47" s="121"/>
      <c r="B47" s="112"/>
      <c r="C47" s="91"/>
      <c r="D47" s="91"/>
      <c r="E47" s="24"/>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5" customFormat="1" ht="15.75">
      <c r="A48" s="121"/>
      <c r="B48" s="112"/>
      <c r="C48" s="91"/>
      <c r="D48" s="91"/>
      <c r="E48" s="24"/>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5" customFormat="1" ht="15.75">
      <c r="A49" s="121"/>
      <c r="B49" s="112"/>
      <c r="C49" s="91"/>
      <c r="D49" s="91"/>
      <c r="E49" s="24"/>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5" customFormat="1" ht="15.75">
      <c r="A50" s="121"/>
      <c r="B50" s="112"/>
      <c r="C50" s="91"/>
      <c r="D50" s="91"/>
      <c r="E50" s="24"/>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5" customFormat="1" ht="15.75">
      <c r="A51" s="121"/>
      <c r="B51" s="112"/>
      <c r="C51" s="91"/>
      <c r="D51" s="91"/>
      <c r="E51" s="24"/>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5" customFormat="1" ht="15.75">
      <c r="A52" s="121"/>
      <c r="B52" s="112"/>
      <c r="C52" s="91"/>
      <c r="D52" s="91"/>
      <c r="E52" s="24"/>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5" customFormat="1" ht="15.75">
      <c r="A53" s="121"/>
      <c r="B53" s="112"/>
      <c r="C53" s="91"/>
      <c r="D53" s="91"/>
      <c r="E53" s="24"/>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5" customFormat="1" ht="15.75">
      <c r="A54" s="121"/>
      <c r="B54" s="112"/>
      <c r="C54" s="91"/>
      <c r="D54" s="91"/>
      <c r="E54" s="24"/>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5" customFormat="1" ht="15.75">
      <c r="A55" s="121"/>
      <c r="B55" s="112"/>
      <c r="C55" s="91"/>
      <c r="D55" s="91"/>
      <c r="E55" s="24"/>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5" customFormat="1" ht="15.75">
      <c r="A56" s="121"/>
      <c r="B56" s="112"/>
      <c r="C56" s="91"/>
      <c r="D56" s="91"/>
      <c r="E56" s="24"/>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5" customFormat="1" ht="15.75">
      <c r="A57" s="121"/>
      <c r="B57" s="112"/>
      <c r="C57" s="91"/>
      <c r="D57" s="91"/>
      <c r="E57" s="24"/>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5" customFormat="1" ht="15.75">
      <c r="A58" s="121"/>
      <c r="B58" s="112"/>
      <c r="C58" s="91"/>
      <c r="D58" s="91"/>
      <c r="E58" s="24"/>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5" customFormat="1" ht="15.75">
      <c r="A59" s="121"/>
      <c r="B59" s="112"/>
      <c r="C59" s="91"/>
      <c r="D59" s="91"/>
      <c r="E59" s="24"/>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5" customFormat="1" ht="15.75">
      <c r="A60" s="121"/>
      <c r="B60" s="112"/>
      <c r="C60" s="91"/>
      <c r="D60" s="91"/>
      <c r="E60" s="24"/>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5" customFormat="1" ht="15.75">
      <c r="A61" s="121"/>
      <c r="B61" s="112"/>
      <c r="C61" s="91"/>
      <c r="D61" s="91"/>
      <c r="E61" s="24"/>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5" customFormat="1" ht="15.75">
      <c r="A62" s="121"/>
      <c r="B62" s="112"/>
      <c r="C62" s="91"/>
      <c r="D62" s="91"/>
      <c r="E62" s="24"/>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5" customFormat="1" ht="15.75">
      <c r="A63" s="121"/>
      <c r="B63" s="112"/>
      <c r="C63" s="91"/>
      <c r="D63" s="91"/>
      <c r="E63" s="24"/>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5" customFormat="1" ht="15.75">
      <c r="A64" s="121"/>
      <c r="B64" s="112"/>
      <c r="C64" s="91"/>
      <c r="D64" s="91"/>
      <c r="E64" s="24"/>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5" customFormat="1" ht="15.75">
      <c r="A65" s="121"/>
      <c r="B65" s="112"/>
      <c r="C65" s="91"/>
      <c r="D65" s="91"/>
      <c r="E65" s="24"/>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5" customFormat="1" ht="15.75">
      <c r="A66" s="121"/>
      <c r="B66" s="112"/>
      <c r="C66" s="91"/>
      <c r="D66" s="91"/>
      <c r="E66" s="24"/>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5" customFormat="1" ht="15.75">
      <c r="A67" s="121"/>
      <c r="B67" s="112"/>
      <c r="C67" s="91"/>
      <c r="D67" s="91"/>
      <c r="E67" s="24"/>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5" customFormat="1" ht="15.75">
      <c r="A68" s="121"/>
      <c r="B68" s="112"/>
      <c r="C68" s="91"/>
      <c r="D68" s="91"/>
      <c r="E68" s="24"/>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5" customFormat="1" ht="15.75">
      <c r="A69" s="121"/>
      <c r="B69" s="112"/>
      <c r="C69" s="91"/>
      <c r="D69" s="91"/>
      <c r="E69" s="24"/>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5" customFormat="1" ht="15.75">
      <c r="A70" s="121"/>
      <c r="B70" s="112"/>
      <c r="C70" s="91"/>
      <c r="D70" s="91"/>
      <c r="E70" s="24"/>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5" customFormat="1" ht="15.75">
      <c r="A71" s="121"/>
      <c r="B71" s="112"/>
      <c r="C71" s="91"/>
      <c r="D71" s="91"/>
      <c r="E71" s="24"/>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5" customFormat="1" ht="15.75">
      <c r="A72" s="121"/>
      <c r="B72" s="112"/>
      <c r="C72" s="91"/>
      <c r="D72" s="91"/>
      <c r="E72" s="24"/>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5" customFormat="1" ht="15.75">
      <c r="A73" s="121"/>
      <c r="B73" s="112"/>
      <c r="C73" s="91"/>
      <c r="D73" s="91"/>
      <c r="E73" s="24"/>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5" customFormat="1" ht="15.75">
      <c r="A74" s="121"/>
      <c r="B74" s="112"/>
      <c r="C74" s="91"/>
      <c r="D74" s="91"/>
      <c r="E74" s="24"/>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5" customFormat="1" ht="15.75">
      <c r="A75" s="121"/>
      <c r="B75" s="112"/>
      <c r="C75" s="91"/>
      <c r="D75" s="91"/>
      <c r="E75" s="24"/>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5" customFormat="1" ht="15.75">
      <c r="A76" s="121"/>
      <c r="B76" s="112"/>
      <c r="C76" s="91"/>
      <c r="D76" s="91"/>
      <c r="E76" s="24"/>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5" customFormat="1" ht="15.75">
      <c r="A77" s="121"/>
      <c r="B77" s="112"/>
      <c r="C77" s="91"/>
      <c r="D77" s="91"/>
      <c r="E77" s="24"/>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5" customFormat="1" ht="15.75">
      <c r="A78" s="121"/>
      <c r="B78" s="112"/>
      <c r="C78" s="91"/>
      <c r="D78" s="91"/>
      <c r="E78" s="24"/>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5" customFormat="1" ht="15.75">
      <c r="A79" s="121"/>
      <c r="B79" s="112"/>
      <c r="C79" s="91"/>
      <c r="D79" s="91"/>
      <c r="E79" s="24"/>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5" customFormat="1" ht="15.75">
      <c r="A80" s="121"/>
      <c r="B80" s="112"/>
      <c r="C80" s="91"/>
      <c r="D80" s="91"/>
      <c r="E80" s="24"/>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5" customFormat="1" ht="15.75">
      <c r="A81" s="121"/>
      <c r="B81" s="112"/>
      <c r="C81" s="91"/>
      <c r="D81" s="91"/>
      <c r="E81" s="24"/>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5" customFormat="1" ht="15.75">
      <c r="A82" s="121"/>
      <c r="B82" s="112"/>
      <c r="C82" s="91"/>
      <c r="D82" s="91"/>
      <c r="E82" s="24"/>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5" customFormat="1" ht="15.75">
      <c r="A83" s="121"/>
      <c r="B83" s="112"/>
      <c r="C83" s="91"/>
      <c r="D83" s="91"/>
      <c r="E83" s="24"/>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5" customFormat="1" ht="15.75">
      <c r="A84" s="121"/>
      <c r="B84" s="112"/>
      <c r="C84" s="91"/>
      <c r="D84" s="91"/>
      <c r="E84" s="24"/>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5" customFormat="1" ht="15.75">
      <c r="A85" s="121"/>
      <c r="B85" s="112"/>
      <c r="C85" s="91"/>
      <c r="D85" s="91"/>
      <c r="E85" s="24"/>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5" customFormat="1" ht="15.75">
      <c r="A86" s="121"/>
      <c r="B86" s="112"/>
      <c r="C86" s="91"/>
      <c r="D86" s="91"/>
      <c r="E86" s="24"/>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5" customFormat="1" ht="15.75">
      <c r="A87" s="121"/>
      <c r="B87" s="112"/>
      <c r="C87" s="91"/>
      <c r="D87" s="91"/>
      <c r="E87" s="24"/>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5" customFormat="1" ht="15.75">
      <c r="A88" s="121"/>
      <c r="B88" s="112"/>
      <c r="C88" s="91"/>
      <c r="D88" s="91"/>
      <c r="E88" s="24"/>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5" customFormat="1" ht="15.75">
      <c r="A89" s="121"/>
      <c r="B89" s="112"/>
      <c r="C89" s="91"/>
      <c r="D89" s="91"/>
      <c r="E89" s="24"/>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5" customFormat="1" ht="15.75">
      <c r="A90" s="121"/>
      <c r="B90" s="112"/>
      <c r="C90" s="91"/>
      <c r="D90" s="91"/>
      <c r="E90" s="24"/>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5" customFormat="1" ht="15.75">
      <c r="A91" s="121"/>
      <c r="B91" s="112"/>
      <c r="C91" s="91"/>
      <c r="D91" s="91"/>
      <c r="E91" s="24"/>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5" customFormat="1" ht="15.75">
      <c r="A92" s="121"/>
      <c r="B92" s="112"/>
      <c r="C92" s="91"/>
      <c r="D92" s="91"/>
      <c r="E92" s="24"/>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5" customFormat="1" ht="15.75">
      <c r="A93" s="121"/>
      <c r="B93" s="112"/>
      <c r="C93" s="91"/>
      <c r="D93" s="91"/>
      <c r="E93" s="24"/>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5" customFormat="1" ht="15.75">
      <c r="A94" s="121"/>
      <c r="B94" s="112"/>
      <c r="C94" s="91"/>
      <c r="D94" s="91"/>
      <c r="E94" s="24"/>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5" customFormat="1" ht="15.75">
      <c r="A95" s="121"/>
      <c r="B95" s="112"/>
      <c r="C95" s="91"/>
      <c r="D95" s="91"/>
      <c r="E95" s="24"/>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5" customFormat="1" ht="15.75">
      <c r="A96" s="121"/>
      <c r="B96" s="112"/>
      <c r="C96" s="91"/>
      <c r="D96" s="91"/>
      <c r="E96" s="24"/>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5" customFormat="1" ht="15.75">
      <c r="A97" s="121"/>
      <c r="B97" s="112"/>
      <c r="C97" s="91"/>
      <c r="D97" s="91"/>
      <c r="E97" s="24"/>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5" customFormat="1" ht="15.75">
      <c r="A98" s="121"/>
      <c r="B98" s="112"/>
      <c r="C98" s="91"/>
      <c r="D98" s="91"/>
      <c r="E98" s="24"/>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5" customFormat="1" ht="15.75">
      <c r="A99" s="121"/>
      <c r="B99" s="112"/>
      <c r="C99" s="91"/>
      <c r="D99" s="91"/>
      <c r="E99" s="24"/>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5" customFormat="1" ht="15.75">
      <c r="A100" s="121"/>
      <c r="B100" s="112"/>
      <c r="C100" s="91"/>
      <c r="D100" s="91"/>
      <c r="E100" s="24"/>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5" customFormat="1" ht="15.75">
      <c r="A101" s="121"/>
      <c r="B101" s="112"/>
      <c r="C101" s="91"/>
      <c r="D101" s="91"/>
      <c r="E101" s="24"/>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5" customFormat="1" ht="15.75">
      <c r="A102" s="121"/>
      <c r="B102" s="112"/>
      <c r="C102" s="91"/>
      <c r="D102" s="91"/>
      <c r="E102" s="24"/>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5" customFormat="1" ht="15.75">
      <c r="A103" s="121"/>
      <c r="B103" s="112"/>
      <c r="C103" s="91"/>
      <c r="D103" s="91"/>
      <c r="E103" s="24"/>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5" customFormat="1" ht="15.75">
      <c r="A104" s="121"/>
      <c r="B104" s="112"/>
      <c r="C104" s="91"/>
      <c r="D104" s="91"/>
      <c r="E104" s="24"/>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5" customFormat="1" ht="15.75">
      <c r="A105" s="121"/>
      <c r="B105" s="112"/>
      <c r="C105" s="91"/>
      <c r="D105" s="91"/>
      <c r="E105" s="24"/>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5" customFormat="1" ht="15.75">
      <c r="A106" s="121"/>
      <c r="B106" s="112"/>
      <c r="C106" s="91"/>
      <c r="D106" s="91"/>
      <c r="E106" s="24"/>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5" customFormat="1" ht="15.75">
      <c r="A107" s="121"/>
      <c r="B107" s="112"/>
      <c r="C107" s="91"/>
      <c r="D107" s="91"/>
      <c r="E107" s="24"/>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5" customFormat="1" ht="15.75">
      <c r="A108" s="121"/>
      <c r="B108" s="112"/>
      <c r="C108" s="91"/>
      <c r="D108" s="91"/>
      <c r="E108" s="24"/>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5" customFormat="1" ht="15.75">
      <c r="A109" s="121"/>
      <c r="B109" s="112"/>
      <c r="C109" s="91"/>
      <c r="D109" s="91"/>
      <c r="E109" s="24"/>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5" customFormat="1" ht="15.75">
      <c r="A110" s="121"/>
      <c r="B110" s="112"/>
      <c r="C110" s="91"/>
      <c r="D110" s="91"/>
      <c r="E110" s="24"/>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5" customFormat="1" ht="15.75">
      <c r="A111" s="121"/>
      <c r="B111" s="112"/>
      <c r="C111" s="91"/>
      <c r="D111" s="91"/>
      <c r="E111" s="24"/>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5" customFormat="1" ht="15.75">
      <c r="A112" s="121"/>
      <c r="B112" s="112"/>
      <c r="C112" s="91"/>
      <c r="D112" s="91"/>
      <c r="E112" s="24"/>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5" customFormat="1" ht="15.75">
      <c r="A113" s="121"/>
      <c r="B113" s="112"/>
      <c r="C113" s="91"/>
      <c r="D113" s="91"/>
      <c r="E113" s="24"/>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5" customFormat="1" ht="15.75">
      <c r="A114" s="121"/>
      <c r="B114" s="112"/>
      <c r="C114" s="91"/>
      <c r="D114" s="91"/>
      <c r="E114" s="24"/>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5" customFormat="1" ht="15.75">
      <c r="A115" s="121"/>
      <c r="B115" s="112"/>
      <c r="C115" s="91"/>
      <c r="D115" s="91"/>
      <c r="E115" s="24"/>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5" customFormat="1" ht="15.75">
      <c r="A116" s="121"/>
      <c r="B116" s="112"/>
      <c r="C116" s="91"/>
      <c r="D116" s="91"/>
      <c r="E116" s="24"/>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5" customFormat="1" ht="15.75">
      <c r="A117" s="121"/>
      <c r="B117" s="112"/>
      <c r="C117" s="91"/>
      <c r="D117" s="91"/>
      <c r="E117" s="24"/>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5" customFormat="1" ht="15.75">
      <c r="A118" s="121"/>
      <c r="B118" s="112"/>
      <c r="C118" s="91"/>
      <c r="D118" s="91"/>
      <c r="E118" s="24"/>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5" customFormat="1" ht="15.75">
      <c r="A119" s="121"/>
      <c r="B119" s="112"/>
      <c r="C119" s="91"/>
      <c r="D119" s="91"/>
      <c r="E119" s="24"/>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5" customFormat="1" ht="15.75">
      <c r="A120" s="121"/>
      <c r="B120" s="112"/>
      <c r="C120" s="91"/>
      <c r="D120" s="91"/>
      <c r="E120" s="24"/>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5" customFormat="1" ht="15.75">
      <c r="A121" s="121"/>
      <c r="B121" s="112"/>
      <c r="C121" s="91"/>
      <c r="D121" s="91"/>
      <c r="E121" s="24"/>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5" customFormat="1" ht="15.75">
      <c r="A122" s="121"/>
      <c r="B122" s="112"/>
      <c r="C122" s="91"/>
      <c r="D122" s="91"/>
      <c r="E122" s="24"/>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5" customFormat="1" ht="15.75">
      <c r="A123" s="121"/>
      <c r="B123" s="112"/>
      <c r="C123" s="91"/>
      <c r="D123" s="91"/>
      <c r="E123" s="24"/>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5" customFormat="1" ht="15.75">
      <c r="A124" s="121"/>
      <c r="B124" s="112"/>
      <c r="C124" s="91"/>
      <c r="D124" s="91"/>
      <c r="E124" s="24"/>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5" customFormat="1" ht="15.75">
      <c r="A125" s="121"/>
      <c r="B125" s="112"/>
      <c r="C125" s="91"/>
      <c r="D125" s="91"/>
      <c r="E125" s="24"/>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5" customFormat="1" ht="15.75">
      <c r="A126" s="121"/>
      <c r="B126" s="112"/>
      <c r="C126" s="91"/>
      <c r="D126" s="91"/>
      <c r="E126" s="24"/>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5" customFormat="1" ht="15.75">
      <c r="A127" s="121"/>
      <c r="B127" s="112"/>
      <c r="C127" s="91"/>
      <c r="D127" s="91"/>
      <c r="E127" s="24"/>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5" customFormat="1" ht="15.75">
      <c r="A128" s="121"/>
      <c r="B128" s="112"/>
      <c r="C128" s="91"/>
      <c r="D128" s="91"/>
      <c r="E128" s="24"/>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5" customFormat="1" ht="15.75">
      <c r="A129" s="121"/>
      <c r="B129" s="112"/>
      <c r="C129" s="91"/>
      <c r="D129" s="91"/>
      <c r="E129" s="24"/>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5" customFormat="1" ht="15.75">
      <c r="A130" s="121"/>
      <c r="B130" s="112"/>
      <c r="C130" s="91"/>
      <c r="D130" s="91"/>
      <c r="E130" s="24"/>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5" customFormat="1" ht="15.75">
      <c r="A131" s="121"/>
      <c r="B131" s="112"/>
      <c r="C131" s="91"/>
      <c r="D131" s="91"/>
      <c r="E131" s="24"/>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5" customFormat="1" ht="15.75">
      <c r="A132" s="121"/>
      <c r="B132" s="112"/>
      <c r="C132" s="91"/>
      <c r="D132" s="91"/>
      <c r="E132" s="24"/>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5" customFormat="1" ht="15.75">
      <c r="A133" s="121"/>
      <c r="B133" s="112"/>
      <c r="C133" s="91"/>
      <c r="D133" s="91"/>
      <c r="E133" s="24"/>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5" customFormat="1" ht="15.75">
      <c r="A134" s="121"/>
      <c r="B134" s="112"/>
      <c r="C134" s="91"/>
      <c r="D134" s="91"/>
      <c r="E134" s="24"/>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5" customFormat="1" ht="15.75">
      <c r="A135" s="121"/>
      <c r="B135" s="112"/>
      <c r="C135" s="91"/>
      <c r="D135" s="91"/>
      <c r="E135" s="24"/>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5" customFormat="1" ht="15.75">
      <c r="A136" s="121"/>
      <c r="B136" s="112"/>
      <c r="C136" s="91"/>
      <c r="D136" s="91"/>
      <c r="E136" s="24"/>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5" customFormat="1" ht="15.75">
      <c r="A137" s="121"/>
      <c r="B137" s="112"/>
      <c r="C137" s="91"/>
      <c r="D137" s="91"/>
      <c r="E137" s="24"/>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5" customFormat="1" ht="15.75">
      <c r="A138" s="121"/>
      <c r="B138" s="112"/>
      <c r="C138" s="91"/>
      <c r="D138" s="91"/>
      <c r="E138" s="24"/>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5" customFormat="1" ht="15.75">
      <c r="A139" s="121"/>
      <c r="B139" s="112"/>
      <c r="C139" s="91"/>
      <c r="D139" s="91"/>
      <c r="E139" s="24"/>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5" customFormat="1" ht="15.75">
      <c r="A140" s="121"/>
      <c r="B140" s="112"/>
      <c r="C140" s="91"/>
      <c r="D140" s="91"/>
      <c r="E140" s="24"/>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5" customFormat="1" ht="15.75">
      <c r="A141" s="121"/>
      <c r="B141" s="112"/>
      <c r="C141" s="91"/>
      <c r="D141" s="91"/>
      <c r="E141" s="24"/>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5" customFormat="1" ht="15.75">
      <c r="A142" s="121"/>
      <c r="B142" s="112"/>
      <c r="C142" s="91"/>
      <c r="D142" s="91"/>
      <c r="E142" s="24"/>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5" customFormat="1" ht="15.75">
      <c r="A143" s="121"/>
      <c r="B143" s="112"/>
      <c r="C143" s="91"/>
      <c r="D143" s="91"/>
      <c r="E143" s="24"/>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5" customFormat="1" ht="15.75">
      <c r="A144" s="121"/>
      <c r="B144" s="112"/>
      <c r="C144" s="91"/>
      <c r="D144" s="91"/>
      <c r="E144" s="24"/>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5" customFormat="1" ht="15.75">
      <c r="A145" s="121"/>
      <c r="B145" s="112"/>
      <c r="C145" s="91"/>
      <c r="D145" s="91"/>
      <c r="E145" s="24"/>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5" customFormat="1" ht="15.75">
      <c r="A146" s="121"/>
      <c r="B146" s="112"/>
      <c r="C146" s="91"/>
      <c r="D146" s="91"/>
      <c r="E146" s="24"/>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5" customFormat="1" ht="15.75">
      <c r="A147" s="121"/>
      <c r="B147" s="112"/>
      <c r="C147" s="91"/>
      <c r="D147" s="91"/>
      <c r="E147" s="24"/>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5" customFormat="1" ht="15.75">
      <c r="A148" s="121"/>
      <c r="B148" s="112"/>
      <c r="C148" s="91"/>
      <c r="D148" s="91"/>
      <c r="E148" s="24"/>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5" customFormat="1" ht="15.75">
      <c r="A149" s="121"/>
      <c r="B149" s="112"/>
      <c r="C149" s="91"/>
      <c r="D149" s="91"/>
      <c r="E149" s="24"/>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5" customFormat="1" ht="15.75">
      <c r="A150" s="121"/>
      <c r="B150" s="112"/>
      <c r="C150" s="91"/>
      <c r="D150" s="91"/>
      <c r="E150" s="24"/>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5" customFormat="1" ht="15.75">
      <c r="A151" s="121"/>
      <c r="B151" s="112"/>
      <c r="C151" s="91"/>
      <c r="D151" s="91"/>
      <c r="E151" s="24"/>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5" customFormat="1" ht="15.75">
      <c r="A152" s="121"/>
      <c r="B152" s="112"/>
      <c r="C152" s="91"/>
      <c r="D152" s="91"/>
      <c r="E152" s="24"/>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5" customFormat="1" ht="15.75">
      <c r="A153" s="121"/>
      <c r="B153" s="112"/>
      <c r="C153" s="91"/>
      <c r="D153" s="91"/>
      <c r="E153" s="24"/>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5" customFormat="1" ht="15.75">
      <c r="A154" s="121"/>
      <c r="B154" s="112"/>
      <c r="C154" s="91"/>
      <c r="D154" s="91"/>
      <c r="E154" s="24"/>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5" customFormat="1" ht="15.75">
      <c r="A155" s="121"/>
      <c r="B155" s="112"/>
      <c r="C155" s="91"/>
      <c r="D155" s="91"/>
      <c r="E155" s="24"/>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5" customFormat="1" ht="15.75">
      <c r="A156" s="121"/>
      <c r="B156" s="112"/>
      <c r="C156" s="91"/>
      <c r="D156" s="91"/>
      <c r="E156" s="24"/>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5" customFormat="1" ht="15.75">
      <c r="A157" s="121"/>
      <c r="B157" s="112"/>
      <c r="C157" s="91"/>
      <c r="D157" s="91"/>
      <c r="E157" s="24"/>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5" customFormat="1" ht="15.75">
      <c r="A158" s="121"/>
      <c r="B158" s="112"/>
      <c r="C158" s="91"/>
      <c r="D158" s="91"/>
      <c r="E158" s="24"/>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5" customFormat="1" ht="15.75">
      <c r="A159" s="121"/>
      <c r="B159" s="112"/>
      <c r="C159" s="91"/>
      <c r="D159" s="91"/>
      <c r="E159" s="24"/>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5" customFormat="1" ht="15.75">
      <c r="A160" s="121"/>
      <c r="B160" s="112"/>
      <c r="C160" s="91"/>
      <c r="D160" s="91"/>
      <c r="E160" s="24"/>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5" customFormat="1" ht="15.75">
      <c r="A161" s="121"/>
      <c r="B161" s="112"/>
      <c r="C161" s="91"/>
      <c r="D161" s="91"/>
      <c r="E161" s="24"/>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5" customFormat="1" ht="15.75">
      <c r="A162" s="121"/>
      <c r="B162" s="112"/>
      <c r="C162" s="91"/>
      <c r="D162" s="91"/>
      <c r="E162" s="24"/>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5" customFormat="1" ht="15.75">
      <c r="A163" s="121"/>
      <c r="B163" s="112"/>
      <c r="C163" s="91"/>
      <c r="D163" s="91"/>
      <c r="E163" s="24"/>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5" customFormat="1" ht="15.75">
      <c r="A164" s="121"/>
      <c r="B164" s="112"/>
      <c r="C164" s="91"/>
      <c r="D164" s="91"/>
      <c r="E164" s="24"/>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5" customFormat="1" ht="15.75">
      <c r="A165" s="121"/>
      <c r="B165" s="112"/>
      <c r="C165" s="91"/>
      <c r="D165" s="91"/>
      <c r="E165" s="24"/>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5" customFormat="1" ht="15.75">
      <c r="A166" s="121"/>
      <c r="B166" s="112"/>
      <c r="C166" s="91"/>
      <c r="D166" s="91"/>
      <c r="E166" s="24"/>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5" customFormat="1" ht="15.75">
      <c r="A167" s="121"/>
      <c r="B167" s="112"/>
      <c r="C167" s="91"/>
      <c r="D167" s="91"/>
      <c r="E167" s="24"/>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5" customFormat="1" ht="15.75">
      <c r="A168" s="121"/>
      <c r="B168" s="112"/>
      <c r="C168" s="91"/>
      <c r="D168" s="91"/>
      <c r="E168" s="24"/>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5" customFormat="1" ht="15.75">
      <c r="A169" s="121"/>
      <c r="B169" s="112"/>
      <c r="C169" s="91"/>
      <c r="D169" s="91"/>
      <c r="E169" s="24"/>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5" customFormat="1" ht="15.75">
      <c r="A170" s="121"/>
      <c r="B170" s="112"/>
      <c r="C170" s="91"/>
      <c r="D170" s="91"/>
      <c r="E170" s="24"/>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5" customFormat="1" ht="15.75">
      <c r="A171" s="121"/>
      <c r="B171" s="112"/>
      <c r="C171" s="91"/>
      <c r="D171" s="91"/>
      <c r="E171" s="24"/>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5" customFormat="1" ht="15.75">
      <c r="A172" s="121"/>
      <c r="B172" s="112"/>
      <c r="C172" s="91"/>
      <c r="D172" s="91"/>
      <c r="E172" s="24"/>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5" customFormat="1" ht="15.75">
      <c r="A173" s="121"/>
      <c r="B173" s="112"/>
      <c r="C173" s="91"/>
      <c r="D173" s="91"/>
      <c r="E173" s="24"/>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5" customFormat="1" ht="15.75">
      <c r="A174" s="121"/>
      <c r="B174" s="112"/>
      <c r="C174" s="91"/>
      <c r="D174" s="91"/>
      <c r="E174" s="24"/>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5" customFormat="1" ht="15.75">
      <c r="A175" s="121"/>
      <c r="B175" s="112"/>
      <c r="C175" s="91"/>
      <c r="D175" s="91"/>
      <c r="E175" s="24"/>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5" customFormat="1" ht="15.75">
      <c r="A176" s="121"/>
      <c r="B176" s="112"/>
      <c r="C176" s="91"/>
      <c r="D176" s="91"/>
      <c r="E176" s="24"/>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5" customFormat="1" ht="15.75">
      <c r="A177" s="121"/>
      <c r="B177" s="112"/>
      <c r="C177" s="91"/>
      <c r="D177" s="91"/>
      <c r="E177" s="24"/>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5" customFormat="1" ht="15.75">
      <c r="A178" s="121"/>
      <c r="B178" s="112"/>
      <c r="C178" s="91"/>
      <c r="D178" s="91"/>
      <c r="E178" s="24"/>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5" customFormat="1" ht="15.75">
      <c r="A179" s="121"/>
      <c r="B179" s="112"/>
      <c r="C179" s="91"/>
      <c r="D179" s="91"/>
      <c r="E179" s="24"/>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5" customFormat="1" ht="15.75">
      <c r="A180" s="121"/>
      <c r="B180" s="112"/>
      <c r="C180" s="91"/>
      <c r="D180" s="91"/>
      <c r="E180" s="24"/>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5" customFormat="1" ht="15.75">
      <c r="A181" s="121"/>
      <c r="B181" s="112"/>
      <c r="C181" s="91"/>
      <c r="D181" s="91"/>
      <c r="E181" s="24"/>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5" customFormat="1" ht="15.75">
      <c r="A182" s="121"/>
      <c r="B182" s="112"/>
      <c r="C182" s="91"/>
      <c r="D182" s="91"/>
      <c r="E182" s="24"/>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5" customFormat="1" ht="15.75">
      <c r="A183" s="121"/>
      <c r="B183" s="112"/>
      <c r="C183" s="91"/>
      <c r="D183" s="91"/>
      <c r="E183" s="24"/>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5" customFormat="1" ht="15.75">
      <c r="A184" s="121"/>
      <c r="B184" s="112"/>
      <c r="C184" s="91"/>
      <c r="D184" s="91"/>
      <c r="E184" s="24"/>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5" customFormat="1" ht="15.75">
      <c r="A185" s="121"/>
      <c r="B185" s="112"/>
      <c r="C185" s="91"/>
      <c r="D185" s="91"/>
      <c r="E185" s="24"/>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5" customFormat="1" ht="15.75">
      <c r="A186" s="121"/>
      <c r="B186" s="112"/>
      <c r="C186" s="91"/>
      <c r="D186" s="91"/>
      <c r="E186" s="24"/>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5" customFormat="1" ht="15.75">
      <c r="A187" s="121"/>
      <c r="B187" s="112"/>
      <c r="C187" s="91"/>
      <c r="D187" s="91"/>
      <c r="E187" s="24"/>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5" customFormat="1" ht="15.75">
      <c r="A188" s="121"/>
      <c r="B188" s="112"/>
      <c r="C188" s="91"/>
      <c r="D188" s="91"/>
      <c r="E188" s="24"/>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5" customFormat="1" ht="15.75">
      <c r="A189" s="121"/>
      <c r="B189" s="112"/>
      <c r="C189" s="91"/>
      <c r="D189" s="91"/>
      <c r="E189" s="24"/>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5" customFormat="1" ht="15.75">
      <c r="A190" s="121"/>
      <c r="B190" s="112"/>
      <c r="C190" s="91"/>
      <c r="D190" s="91"/>
      <c r="E190" s="24"/>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5" customFormat="1" ht="15.75">
      <c r="A191" s="121"/>
      <c r="B191" s="112"/>
      <c r="C191" s="91"/>
      <c r="D191" s="91"/>
      <c r="E191" s="24"/>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5" customFormat="1" ht="15.75">
      <c r="A192" s="121"/>
      <c r="B192" s="112"/>
      <c r="C192" s="91"/>
      <c r="D192" s="91"/>
      <c r="E192" s="24"/>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5" customFormat="1" ht="15.75">
      <c r="A193" s="121"/>
      <c r="B193" s="112"/>
      <c r="C193" s="91"/>
      <c r="D193" s="91"/>
      <c r="E193" s="24"/>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5" customFormat="1" ht="15.75">
      <c r="A194" s="121"/>
      <c r="B194" s="112"/>
      <c r="C194" s="91"/>
      <c r="D194" s="91"/>
      <c r="E194" s="24"/>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5" customFormat="1" ht="15.75">
      <c r="A195" s="121"/>
      <c r="B195" s="112"/>
      <c r="C195" s="91"/>
      <c r="D195" s="91"/>
      <c r="E195" s="24"/>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5" customFormat="1" ht="15.75">
      <c r="A196" s="121"/>
      <c r="B196" s="112"/>
      <c r="C196" s="91"/>
      <c r="D196" s="91"/>
      <c r="E196" s="24"/>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5" customFormat="1" ht="15.75">
      <c r="A197" s="121"/>
      <c r="B197" s="112"/>
      <c r="C197" s="91"/>
      <c r="D197" s="91"/>
      <c r="E197" s="24"/>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5" customFormat="1" ht="15.75">
      <c r="A198" s="121"/>
      <c r="B198" s="112"/>
      <c r="C198" s="91"/>
      <c r="D198" s="91"/>
      <c r="E198" s="24"/>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5" customFormat="1" ht="15.75">
      <c r="A199" s="121"/>
      <c r="B199" s="112"/>
      <c r="C199" s="91"/>
      <c r="D199" s="91"/>
      <c r="E199" s="24"/>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5" customFormat="1" ht="15.75">
      <c r="A200" s="121"/>
      <c r="B200" s="112"/>
      <c r="C200" s="91"/>
      <c r="D200" s="91"/>
      <c r="E200" s="24"/>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5" customFormat="1" ht="15.75">
      <c r="A201" s="121"/>
      <c r="B201" s="112"/>
      <c r="C201" s="91"/>
      <c r="D201" s="91"/>
      <c r="E201" s="24"/>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5" customFormat="1" ht="15.75">
      <c r="A202" s="121"/>
      <c r="B202" s="112"/>
      <c r="C202" s="91"/>
      <c r="D202" s="91"/>
      <c r="E202" s="24"/>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5" customFormat="1" ht="15.75">
      <c r="A203" s="121"/>
      <c r="B203" s="112"/>
      <c r="C203" s="91"/>
      <c r="D203" s="91"/>
      <c r="E203" s="24"/>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5" customFormat="1" ht="15.75">
      <c r="A204" s="121"/>
      <c r="B204" s="112"/>
      <c r="C204" s="91"/>
      <c r="D204" s="91"/>
      <c r="E204" s="24"/>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5" customFormat="1" ht="15.75">
      <c r="A205" s="121"/>
      <c r="B205" s="112"/>
      <c r="C205" s="91"/>
      <c r="D205" s="91"/>
      <c r="E205" s="24"/>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5" customFormat="1" ht="15.75">
      <c r="A206" s="121"/>
      <c r="B206" s="112"/>
      <c r="C206" s="91"/>
      <c r="D206" s="91"/>
      <c r="E206" s="24"/>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5" customFormat="1" ht="15.75">
      <c r="A207" s="121"/>
      <c r="B207" s="112"/>
      <c r="C207" s="91"/>
      <c r="D207" s="91"/>
      <c r="E207" s="24"/>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5" customFormat="1" ht="15.75">
      <c r="A208" s="121"/>
      <c r="B208" s="112"/>
      <c r="C208" s="91"/>
      <c r="D208" s="91"/>
      <c r="E208" s="24"/>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5" customFormat="1" ht="15.75">
      <c r="A209" s="121"/>
      <c r="B209" s="112"/>
      <c r="C209" s="91"/>
      <c r="D209" s="91"/>
      <c r="E209" s="24"/>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5" customFormat="1" ht="15.75">
      <c r="A210" s="121"/>
      <c r="B210" s="112"/>
      <c r="C210" s="91"/>
      <c r="D210" s="91"/>
      <c r="E210" s="24"/>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5" customFormat="1" ht="15.75">
      <c r="A211" s="121"/>
      <c r="B211" s="112"/>
      <c r="C211" s="91"/>
      <c r="D211" s="91"/>
      <c r="E211" s="24"/>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5" customFormat="1" ht="15.75">
      <c r="A212" s="121"/>
      <c r="B212" s="112"/>
      <c r="C212" s="91"/>
      <c r="D212" s="91"/>
      <c r="E212" s="24"/>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5" customFormat="1" ht="15.75">
      <c r="A213" s="121"/>
      <c r="B213" s="112"/>
      <c r="C213" s="91"/>
      <c r="D213" s="91"/>
      <c r="E213" s="24"/>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5" customFormat="1" ht="15.75">
      <c r="A214" s="121"/>
      <c r="B214" s="112"/>
      <c r="C214" s="91"/>
      <c r="D214" s="91"/>
      <c r="E214" s="24"/>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5" customFormat="1" ht="15.75">
      <c r="A215" s="121"/>
      <c r="B215" s="112"/>
      <c r="C215" s="91"/>
      <c r="D215" s="91"/>
      <c r="E215" s="24"/>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5" customFormat="1" ht="15.75">
      <c r="A216" s="121"/>
      <c r="B216" s="112"/>
      <c r="C216" s="91"/>
      <c r="D216" s="91"/>
      <c r="E216" s="24"/>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5" customFormat="1" ht="15.75">
      <c r="A217" s="121"/>
      <c r="B217" s="112"/>
      <c r="C217" s="91"/>
      <c r="D217" s="91"/>
      <c r="E217" s="24"/>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5" customFormat="1" ht="15.75">
      <c r="A218" s="121"/>
      <c r="B218" s="112"/>
      <c r="C218" s="91"/>
      <c r="D218" s="91"/>
      <c r="E218" s="24"/>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5" customFormat="1" ht="15.75">
      <c r="A219" s="121"/>
      <c r="B219" s="112"/>
      <c r="C219" s="91"/>
      <c r="D219" s="91"/>
      <c r="E219" s="24"/>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5" customFormat="1" ht="15.75">
      <c r="A220" s="121"/>
      <c r="B220" s="112"/>
      <c r="C220" s="91"/>
      <c r="D220" s="91"/>
      <c r="E220" s="24"/>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5" customFormat="1" ht="15.75">
      <c r="A221" s="121"/>
      <c r="B221" s="112"/>
      <c r="C221" s="91"/>
      <c r="D221" s="91"/>
      <c r="E221" s="24"/>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5" customFormat="1" ht="15.75">
      <c r="A222" s="121"/>
      <c r="B222" s="112"/>
      <c r="C222" s="91"/>
      <c r="D222" s="91"/>
      <c r="E222" s="24"/>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5" customFormat="1" ht="15.75">
      <c r="A223" s="121"/>
      <c r="B223" s="112"/>
      <c r="C223" s="91"/>
      <c r="D223" s="91"/>
      <c r="E223" s="24"/>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5" customFormat="1" ht="15.75">
      <c r="A224" s="121"/>
      <c r="B224" s="112"/>
      <c r="C224" s="91"/>
      <c r="D224" s="91"/>
      <c r="E224" s="24"/>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5" customFormat="1" ht="15.75">
      <c r="A225" s="121"/>
      <c r="B225" s="112"/>
      <c r="C225" s="91"/>
      <c r="D225" s="91"/>
      <c r="E225" s="24"/>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5" customFormat="1" ht="15.75">
      <c r="A226" s="121"/>
      <c r="B226" s="112"/>
      <c r="C226" s="91"/>
      <c r="D226" s="91"/>
      <c r="E226" s="24"/>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5" customFormat="1" ht="15.75">
      <c r="A227" s="121"/>
      <c r="B227" s="112"/>
      <c r="C227" s="91"/>
      <c r="D227" s="91"/>
      <c r="E227" s="24"/>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5" customFormat="1" ht="15.75">
      <c r="A228" s="121"/>
      <c r="B228" s="112"/>
      <c r="C228" s="91"/>
      <c r="D228" s="91"/>
      <c r="E228" s="24"/>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5" customFormat="1" ht="15.75">
      <c r="A229" s="121"/>
      <c r="B229" s="112"/>
      <c r="C229" s="91"/>
      <c r="D229" s="91"/>
      <c r="E229" s="24"/>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5" customFormat="1" ht="15.75">
      <c r="A230" s="121"/>
      <c r="B230" s="112"/>
      <c r="C230" s="91"/>
      <c r="D230" s="91"/>
      <c r="E230" s="24"/>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5" customFormat="1" ht="15.75">
      <c r="A231" s="121"/>
      <c r="B231" s="112"/>
      <c r="C231" s="91"/>
      <c r="D231" s="91"/>
      <c r="E231" s="24"/>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5" customFormat="1" ht="15.75">
      <c r="A232" s="121"/>
      <c r="B232" s="112"/>
      <c r="C232" s="91"/>
      <c r="D232" s="91"/>
      <c r="E232" s="24"/>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5" customFormat="1" ht="15.75">
      <c r="A233" s="121"/>
      <c r="B233" s="112"/>
      <c r="C233" s="91"/>
      <c r="D233" s="91"/>
      <c r="E233" s="24"/>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5" customFormat="1" ht="15.75">
      <c r="A234" s="121"/>
      <c r="B234" s="112"/>
      <c r="C234" s="91"/>
      <c r="D234" s="91"/>
      <c r="E234" s="24"/>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5" customFormat="1" ht="15.75">
      <c r="A235" s="121"/>
      <c r="B235" s="112"/>
      <c r="C235" s="91"/>
      <c r="D235" s="91"/>
      <c r="E235" s="24"/>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5" customFormat="1" ht="15.75">
      <c r="A236" s="121"/>
      <c r="B236" s="112"/>
      <c r="C236" s="91"/>
      <c r="D236" s="91"/>
      <c r="E236" s="24"/>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5" customFormat="1" ht="15.75">
      <c r="A237" s="121"/>
      <c r="B237" s="112"/>
      <c r="C237" s="91"/>
      <c r="D237" s="91"/>
      <c r="E237" s="24"/>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5" customFormat="1" ht="15.75">
      <c r="A238" s="121"/>
      <c r="B238" s="112"/>
      <c r="C238" s="91"/>
      <c r="D238" s="91"/>
      <c r="E238" s="24"/>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5" customFormat="1" ht="15.75">
      <c r="A239" s="121"/>
      <c r="B239" s="112"/>
      <c r="C239" s="91"/>
      <c r="D239" s="91"/>
      <c r="E239" s="24"/>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5" customFormat="1" ht="15.75">
      <c r="A240" s="121"/>
      <c r="B240" s="112"/>
      <c r="C240" s="91"/>
      <c r="D240" s="91"/>
      <c r="E240" s="24"/>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5" customFormat="1" ht="15.75">
      <c r="A241" s="121"/>
      <c r="B241" s="112"/>
      <c r="C241" s="91"/>
      <c r="D241" s="91"/>
      <c r="E241" s="24"/>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5" customFormat="1" ht="15.75">
      <c r="A242" s="121"/>
      <c r="B242" s="112"/>
      <c r="C242" s="91"/>
      <c r="D242" s="91"/>
      <c r="E242" s="24"/>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5" customFormat="1" ht="15.75">
      <c r="A243" s="121"/>
      <c r="B243" s="112"/>
      <c r="C243" s="91"/>
      <c r="D243" s="91"/>
      <c r="E243" s="24"/>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5" customFormat="1" ht="15.75">
      <c r="A244" s="121"/>
      <c r="B244" s="112"/>
      <c r="C244" s="91"/>
      <c r="D244" s="91"/>
      <c r="E244" s="24"/>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5" customFormat="1" ht="15.75">
      <c r="A245" s="121"/>
      <c r="B245" s="112"/>
      <c r="C245" s="91"/>
      <c r="D245" s="91"/>
      <c r="E245" s="24"/>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5" customFormat="1" ht="15.75">
      <c r="A246" s="121"/>
      <c r="B246" s="112"/>
      <c r="C246" s="91"/>
      <c r="D246" s="91"/>
      <c r="E246" s="24"/>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5" customFormat="1" ht="15.75">
      <c r="A247" s="121"/>
      <c r="B247" s="112"/>
      <c r="C247" s="91"/>
      <c r="D247" s="91"/>
      <c r="E247" s="24"/>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5" customFormat="1" ht="15.75">
      <c r="A248" s="121"/>
      <c r="B248" s="112"/>
      <c r="C248" s="91"/>
      <c r="D248" s="91"/>
      <c r="E248" s="24"/>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5" customFormat="1" ht="15.75">
      <c r="A249" s="121"/>
      <c r="B249" s="112"/>
      <c r="C249" s="91"/>
      <c r="D249" s="91"/>
      <c r="E249" s="24"/>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5" customFormat="1" ht="15.75">
      <c r="A250" s="121"/>
      <c r="B250" s="112"/>
      <c r="C250" s="91"/>
      <c r="D250" s="91"/>
      <c r="E250" s="24"/>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5" customFormat="1" ht="15.75">
      <c r="A251" s="121"/>
      <c r="B251" s="112"/>
      <c r="C251" s="91"/>
      <c r="D251" s="91"/>
      <c r="E251" s="24"/>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5" customFormat="1" ht="15.75">
      <c r="A252" s="121"/>
      <c r="B252" s="112"/>
      <c r="C252" s="91"/>
      <c r="D252" s="91"/>
      <c r="E252" s="24"/>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5" customFormat="1" ht="15.75">
      <c r="A253" s="121"/>
      <c r="B253" s="112"/>
      <c r="C253" s="91"/>
      <c r="D253" s="91"/>
      <c r="E253" s="24"/>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5" customFormat="1" ht="15.75">
      <c r="A254" s="121"/>
      <c r="B254" s="112"/>
      <c r="C254" s="91"/>
      <c r="D254" s="91"/>
      <c r="E254" s="24"/>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5" customFormat="1" ht="15.75">
      <c r="A255" s="121"/>
      <c r="B255" s="112"/>
      <c r="C255" s="91"/>
      <c r="D255" s="91"/>
      <c r="E255" s="24"/>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5" customFormat="1" ht="15.75">
      <c r="A256" s="121"/>
      <c r="B256" s="112"/>
      <c r="C256" s="91"/>
      <c r="D256" s="91"/>
      <c r="E256" s="24"/>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5" customFormat="1" ht="15.75">
      <c r="A257" s="121"/>
      <c r="B257" s="112"/>
      <c r="C257" s="91"/>
      <c r="D257" s="91"/>
      <c r="E257" s="24"/>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5" customFormat="1" ht="15.75">
      <c r="A258" s="121"/>
      <c r="B258" s="112"/>
      <c r="C258" s="91"/>
      <c r="D258" s="91"/>
      <c r="E258" s="24"/>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5" customFormat="1" ht="15.75">
      <c r="A259" s="121"/>
      <c r="B259" s="112"/>
      <c r="C259" s="91"/>
      <c r="D259" s="91"/>
      <c r="E259" s="24"/>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5" customFormat="1" ht="15.75">
      <c r="A260" s="121"/>
      <c r="B260" s="112"/>
      <c r="C260" s="91"/>
      <c r="D260" s="91"/>
      <c r="E260" s="24"/>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5" customFormat="1" ht="15.75">
      <c r="A261" s="121"/>
      <c r="B261" s="112"/>
      <c r="C261" s="91"/>
      <c r="D261" s="91"/>
      <c r="E261" s="24"/>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5" customFormat="1" ht="15.75">
      <c r="A262" s="121"/>
      <c r="B262" s="112"/>
      <c r="C262" s="91"/>
      <c r="D262" s="91"/>
      <c r="E262" s="24"/>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5" customFormat="1" ht="15.75">
      <c r="A263" s="121"/>
      <c r="B263" s="112"/>
      <c r="C263" s="91"/>
      <c r="D263" s="91"/>
      <c r="E263" s="24"/>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5" customFormat="1" ht="15.75">
      <c r="A264" s="121"/>
      <c r="B264" s="112"/>
      <c r="C264" s="91"/>
      <c r="D264" s="91"/>
      <c r="E264" s="24"/>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5" customFormat="1" ht="15.75">
      <c r="A265" s="121"/>
      <c r="B265" s="112"/>
      <c r="C265" s="91"/>
      <c r="D265" s="91"/>
      <c r="E265" s="24"/>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5" customFormat="1" ht="15.75">
      <c r="A266" s="121"/>
      <c r="B266" s="112"/>
      <c r="C266" s="91"/>
      <c r="D266" s="91"/>
      <c r="E266" s="24"/>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5" customFormat="1" ht="15.75">
      <c r="A267" s="121"/>
      <c r="B267" s="112"/>
      <c r="C267" s="91"/>
      <c r="D267" s="91"/>
      <c r="E267" s="24"/>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5" customFormat="1" ht="15.75">
      <c r="A268" s="121"/>
      <c r="B268" s="112"/>
      <c r="C268" s="91"/>
      <c r="D268" s="91"/>
      <c r="E268" s="24"/>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5" customFormat="1" ht="15.75">
      <c r="A269" s="121"/>
      <c r="B269" s="112"/>
      <c r="C269" s="91"/>
      <c r="D269" s="91"/>
      <c r="E269" s="24"/>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5" customFormat="1" ht="15.75">
      <c r="A270" s="121"/>
      <c r="B270" s="112"/>
      <c r="C270" s="91"/>
      <c r="D270" s="91"/>
      <c r="E270" s="24"/>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5" customFormat="1" ht="15.75">
      <c r="A271" s="121"/>
      <c r="B271" s="112"/>
      <c r="C271" s="91"/>
      <c r="D271" s="91"/>
      <c r="E271" s="24"/>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5" customFormat="1" ht="15.75">
      <c r="A272" s="121"/>
      <c r="B272" s="112"/>
      <c r="C272" s="91"/>
      <c r="D272" s="91"/>
      <c r="E272" s="24"/>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5" customFormat="1" ht="15.75">
      <c r="A273" s="121"/>
      <c r="B273" s="112"/>
      <c r="C273" s="91"/>
      <c r="D273" s="91"/>
      <c r="E273" s="24"/>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5" customFormat="1" ht="15.75">
      <c r="A274" s="121"/>
      <c r="B274" s="112"/>
      <c r="C274" s="91"/>
      <c r="D274" s="91"/>
      <c r="E274" s="24"/>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5" customFormat="1" ht="15.75">
      <c r="A275" s="121"/>
      <c r="B275" s="112"/>
      <c r="C275" s="91"/>
      <c r="D275" s="91"/>
      <c r="E275" s="24"/>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5" customFormat="1" ht="15.75">
      <c r="A276" s="121"/>
      <c r="B276" s="112"/>
      <c r="C276" s="91"/>
      <c r="D276" s="91"/>
      <c r="E276" s="24"/>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5" customFormat="1" ht="15.75">
      <c r="A277" s="121"/>
      <c r="B277" s="112"/>
      <c r="C277" s="91"/>
      <c r="D277" s="91"/>
      <c r="E277" s="24"/>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5" customFormat="1" ht="15.75">
      <c r="A278" s="121"/>
      <c r="B278" s="112"/>
      <c r="C278" s="91"/>
      <c r="D278" s="91"/>
      <c r="E278" s="24"/>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5" customFormat="1" ht="15.75">
      <c r="A279" s="121"/>
      <c r="B279" s="112"/>
      <c r="C279" s="91"/>
      <c r="D279" s="91"/>
      <c r="E279" s="24"/>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5" customFormat="1" ht="15.75">
      <c r="A280" s="121"/>
      <c r="B280" s="112"/>
      <c r="C280" s="91"/>
      <c r="D280" s="91"/>
      <c r="E280" s="24"/>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5" customFormat="1" ht="15.75">
      <c r="A281" s="121"/>
      <c r="B281" s="112"/>
      <c r="C281" s="91"/>
      <c r="D281" s="91"/>
      <c r="E281" s="24"/>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5" customFormat="1" ht="15.75">
      <c r="A282" s="121"/>
      <c r="B282" s="112"/>
      <c r="C282" s="91"/>
      <c r="D282" s="91"/>
      <c r="E282" s="24"/>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5" customFormat="1" ht="15.75">
      <c r="A283" s="121"/>
      <c r="B283" s="112"/>
      <c r="C283" s="91"/>
      <c r="D283" s="91"/>
      <c r="E283" s="24"/>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5" customFormat="1" ht="15.75">
      <c r="A284" s="121"/>
      <c r="B284" s="112"/>
      <c r="C284" s="91"/>
      <c r="D284" s="91"/>
      <c r="E284" s="24"/>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5" customFormat="1" ht="15.75">
      <c r="A285" s="121"/>
      <c r="B285" s="112"/>
      <c r="C285" s="91"/>
      <c r="D285" s="91"/>
      <c r="E285" s="24"/>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5" customFormat="1" ht="15.75">
      <c r="A286" s="121"/>
      <c r="B286" s="112"/>
      <c r="C286" s="91"/>
      <c r="D286" s="91"/>
      <c r="E286" s="24"/>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5" customFormat="1" ht="15.75">
      <c r="A287" s="121"/>
      <c r="B287" s="112"/>
      <c r="C287" s="91"/>
      <c r="D287" s="91"/>
      <c r="E287" s="24"/>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5" customFormat="1" ht="15.75">
      <c r="A288" s="121"/>
      <c r="B288" s="112"/>
      <c r="C288" s="91"/>
      <c r="D288" s="91"/>
      <c r="E288" s="24"/>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5" customFormat="1" ht="15.75">
      <c r="A289" s="121"/>
      <c r="B289" s="112"/>
      <c r="C289" s="91"/>
      <c r="D289" s="91"/>
      <c r="E289" s="24"/>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5" customFormat="1" ht="15.75">
      <c r="A290" s="121"/>
      <c r="B290" s="112"/>
      <c r="C290" s="91"/>
      <c r="D290" s="91"/>
      <c r="E290" s="24"/>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5" customFormat="1" ht="15.75">
      <c r="A291" s="121"/>
      <c r="B291" s="112"/>
      <c r="C291" s="91"/>
      <c r="D291" s="91"/>
      <c r="E291" s="24"/>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5" customFormat="1" ht="15.75">
      <c r="A292" s="121"/>
      <c r="B292" s="112"/>
      <c r="C292" s="91"/>
      <c r="D292" s="91"/>
      <c r="E292" s="24"/>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5" customFormat="1" ht="15.75">
      <c r="A293" s="121"/>
      <c r="B293" s="112"/>
      <c r="C293" s="91"/>
      <c r="D293" s="91"/>
      <c r="E293" s="24"/>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5" customFormat="1" ht="15.75">
      <c r="A294" s="121"/>
      <c r="B294" s="112"/>
      <c r="C294" s="91"/>
      <c r="D294" s="91"/>
      <c r="E294" s="24"/>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5" customFormat="1" ht="15.75">
      <c r="A295" s="121"/>
      <c r="B295" s="112"/>
      <c r="C295" s="91"/>
      <c r="D295" s="91"/>
      <c r="E295" s="24"/>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5" customFormat="1" ht="15.75">
      <c r="A296" s="121"/>
      <c r="B296" s="112"/>
      <c r="C296" s="91"/>
      <c r="D296" s="91"/>
      <c r="E296" s="24"/>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5" customFormat="1" ht="15.75">
      <c r="A297" s="121"/>
      <c r="B297" s="112"/>
      <c r="C297" s="91"/>
      <c r="D297" s="91"/>
      <c r="E297" s="24"/>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5" customFormat="1" ht="15.75">
      <c r="A298" s="121"/>
      <c r="B298" s="112"/>
      <c r="C298" s="91"/>
      <c r="D298" s="91"/>
      <c r="E298" s="24"/>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5" customFormat="1" ht="15.75">
      <c r="A299" s="121"/>
      <c r="B299" s="112"/>
      <c r="C299" s="91"/>
      <c r="D299" s="91"/>
      <c r="E299" s="24"/>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5" customFormat="1" ht="15.75">
      <c r="A300" s="121"/>
      <c r="B300" s="112"/>
      <c r="C300" s="91"/>
      <c r="D300" s="91"/>
      <c r="E300" s="24"/>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5" customFormat="1" ht="15.75">
      <c r="A301" s="121"/>
      <c r="B301" s="112"/>
      <c r="C301" s="91"/>
      <c r="D301" s="91"/>
      <c r="E301" s="24"/>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5" customFormat="1" ht="15.75">
      <c r="A302" s="121"/>
      <c r="B302" s="112"/>
      <c r="C302" s="91"/>
      <c r="D302" s="91"/>
      <c r="E302" s="24"/>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5" customFormat="1" ht="15.75">
      <c r="A303" s="121"/>
      <c r="B303" s="112"/>
      <c r="C303" s="91"/>
      <c r="D303" s="91"/>
      <c r="E303" s="24"/>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5" customFormat="1" ht="15.75">
      <c r="A304" s="121"/>
      <c r="B304" s="112"/>
      <c r="C304" s="91"/>
      <c r="D304" s="91"/>
      <c r="E304" s="24"/>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5" customFormat="1" ht="15.75">
      <c r="A305" s="121"/>
      <c r="B305" s="112"/>
      <c r="C305" s="91"/>
      <c r="D305" s="91"/>
      <c r="E305" s="24"/>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5" customFormat="1" ht="15.75">
      <c r="A306" s="121"/>
      <c r="B306" s="112"/>
      <c r="C306" s="91"/>
      <c r="D306" s="91"/>
      <c r="E306" s="24"/>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5" customFormat="1" ht="15.75">
      <c r="A307" s="121"/>
      <c r="B307" s="112"/>
      <c r="C307" s="91"/>
      <c r="D307" s="91"/>
      <c r="E307" s="24"/>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5" customFormat="1" ht="15.75">
      <c r="A308" s="121"/>
      <c r="B308" s="112"/>
      <c r="C308" s="91"/>
      <c r="D308" s="91"/>
      <c r="E308" s="24"/>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5" customFormat="1" ht="15.75">
      <c r="A309" s="121"/>
      <c r="B309" s="112"/>
      <c r="C309" s="91"/>
      <c r="D309" s="91"/>
      <c r="E309" s="24"/>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5" customFormat="1" ht="15.75">
      <c r="A310" s="121"/>
      <c r="B310" s="112"/>
      <c r="C310" s="91"/>
      <c r="D310" s="91"/>
      <c r="E310" s="24"/>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5" customFormat="1" ht="15.75">
      <c r="A311" s="121"/>
      <c r="B311" s="112"/>
      <c r="C311" s="91"/>
      <c r="D311" s="91"/>
      <c r="E311" s="24"/>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5" customFormat="1" ht="15.75">
      <c r="A312" s="121"/>
      <c r="B312" s="112"/>
      <c r="C312" s="91"/>
      <c r="D312" s="91"/>
      <c r="E312" s="24"/>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5" customFormat="1" ht="15.75">
      <c r="A313" s="121"/>
      <c r="B313" s="112"/>
      <c r="C313" s="91"/>
      <c r="D313" s="91"/>
      <c r="E313" s="24"/>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5" customFormat="1" ht="15.75">
      <c r="A314" s="121"/>
      <c r="B314" s="112"/>
      <c r="C314" s="91"/>
      <c r="D314" s="91"/>
      <c r="E314" s="24"/>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5" customFormat="1" ht="15.75">
      <c r="A315" s="121"/>
      <c r="B315" s="112"/>
      <c r="C315" s="91"/>
      <c r="D315" s="91"/>
      <c r="E315" s="24"/>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5" customFormat="1" ht="15.75">
      <c r="A316" s="121"/>
      <c r="B316" s="112"/>
      <c r="C316" s="91"/>
      <c r="D316" s="91"/>
      <c r="E316" s="24"/>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5" customFormat="1" ht="15.75">
      <c r="A317" s="121"/>
      <c r="B317" s="112"/>
      <c r="C317" s="91"/>
      <c r="D317" s="91"/>
      <c r="E317" s="24"/>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5" customFormat="1" ht="15.75">
      <c r="A318" s="121"/>
      <c r="B318" s="112"/>
      <c r="C318" s="91"/>
      <c r="D318" s="91"/>
      <c r="E318" s="24"/>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5" customFormat="1" ht="15.75">
      <c r="A319" s="121"/>
      <c r="B319" s="112"/>
      <c r="C319" s="91"/>
      <c r="D319" s="91"/>
      <c r="E319" s="24"/>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5" customFormat="1" ht="15.75">
      <c r="A320" s="121"/>
      <c r="B320" s="112"/>
      <c r="C320" s="91"/>
      <c r="D320" s="91"/>
      <c r="E320" s="24"/>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5" customFormat="1" ht="15.75">
      <c r="A321" s="121"/>
      <c r="B321" s="112"/>
      <c r="C321" s="91"/>
      <c r="D321" s="91"/>
      <c r="E321" s="24"/>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5" customFormat="1" ht="15.75">
      <c r="A322" s="121"/>
      <c r="B322" s="112"/>
      <c r="C322" s="91"/>
      <c r="D322" s="91"/>
      <c r="E322" s="24"/>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5" customFormat="1" ht="15.75">
      <c r="A323" s="121"/>
      <c r="B323" s="112"/>
      <c r="C323" s="91"/>
      <c r="D323" s="91"/>
      <c r="E323" s="24"/>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5" customFormat="1" ht="15.75">
      <c r="A324" s="121"/>
      <c r="B324" s="112"/>
      <c r="C324" s="91"/>
      <c r="D324" s="91"/>
      <c r="E324" s="24"/>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5" customFormat="1" ht="15.75">
      <c r="A325" s="121"/>
      <c r="B325" s="112"/>
      <c r="C325" s="91"/>
      <c r="D325" s="91"/>
      <c r="E325" s="24"/>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5" customFormat="1" ht="15.75">
      <c r="A326" s="121"/>
      <c r="B326" s="112"/>
      <c r="C326" s="91"/>
      <c r="D326" s="91"/>
      <c r="E326" s="24"/>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5" customFormat="1" ht="15.75">
      <c r="A327" s="121"/>
      <c r="B327" s="112"/>
      <c r="C327" s="91"/>
      <c r="D327" s="91"/>
      <c r="E327" s="24"/>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5" customFormat="1" ht="15.75">
      <c r="A328" s="121"/>
      <c r="B328" s="112"/>
      <c r="C328" s="91"/>
      <c r="D328" s="91"/>
      <c r="E328" s="24"/>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5" customFormat="1" ht="15.75">
      <c r="A329" s="121"/>
      <c r="B329" s="112"/>
      <c r="C329" s="91"/>
      <c r="D329" s="91"/>
      <c r="E329" s="24"/>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5" customFormat="1" ht="15.75">
      <c r="A330" s="121"/>
      <c r="B330" s="112"/>
      <c r="C330" s="91"/>
      <c r="D330" s="91"/>
      <c r="E330" s="24"/>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5" customFormat="1" ht="15.75">
      <c r="A331" s="121"/>
      <c r="B331" s="112"/>
      <c r="C331" s="91"/>
      <c r="D331" s="91"/>
      <c r="E331" s="24"/>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5" customFormat="1" ht="15.75">
      <c r="A332" s="121"/>
      <c r="B332" s="112"/>
      <c r="C332" s="91"/>
      <c r="D332" s="91"/>
      <c r="E332" s="24"/>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5" customFormat="1" ht="15.75">
      <c r="A333" s="121"/>
      <c r="B333" s="112"/>
      <c r="C333" s="91"/>
      <c r="D333" s="91"/>
      <c r="E333" s="24"/>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5" customFormat="1" ht="15.75">
      <c r="A334" s="121"/>
      <c r="B334" s="112"/>
      <c r="C334" s="91"/>
      <c r="D334" s="91"/>
      <c r="E334" s="24"/>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5" customFormat="1" ht="15.75">
      <c r="A335" s="121"/>
      <c r="B335" s="112"/>
      <c r="C335" s="91"/>
      <c r="D335" s="91"/>
      <c r="E335" s="24"/>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5" customFormat="1" ht="15.75">
      <c r="A336" s="121"/>
      <c r="B336" s="112"/>
      <c r="C336" s="91"/>
      <c r="D336" s="91"/>
      <c r="E336" s="24"/>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5" customFormat="1" ht="15.75">
      <c r="A337" s="121"/>
      <c r="B337" s="112"/>
      <c r="C337" s="91"/>
      <c r="D337" s="91"/>
      <c r="E337" s="24"/>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5" customFormat="1" ht="15.75">
      <c r="A338" s="121"/>
      <c r="B338" s="112"/>
      <c r="C338" s="91"/>
      <c r="D338" s="91"/>
      <c r="E338" s="24"/>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5" customFormat="1" ht="15.75">
      <c r="A339" s="121"/>
      <c r="B339" s="112"/>
      <c r="C339" s="91"/>
      <c r="D339" s="91"/>
      <c r="E339" s="24"/>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5" customFormat="1" ht="15.75">
      <c r="A340" s="121"/>
      <c r="B340" s="112"/>
      <c r="C340" s="91"/>
      <c r="D340" s="91"/>
      <c r="E340" s="24"/>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5" customFormat="1" ht="15.75">
      <c r="A341" s="121"/>
      <c r="B341" s="112"/>
      <c r="C341" s="91"/>
      <c r="D341" s="91"/>
      <c r="E341" s="24"/>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5" customFormat="1" ht="15.75">
      <c r="A342" s="121"/>
      <c r="B342" s="112"/>
      <c r="C342" s="91"/>
      <c r="D342" s="91"/>
      <c r="E342" s="24"/>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5" customFormat="1" ht="15.75">
      <c r="A343" s="121"/>
      <c r="B343" s="112"/>
      <c r="C343" s="91"/>
      <c r="D343" s="91"/>
      <c r="E343" s="24"/>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5" customFormat="1" ht="15.75">
      <c r="A344" s="121"/>
      <c r="B344" s="112"/>
      <c r="C344" s="91"/>
      <c r="D344" s="91"/>
      <c r="E344" s="24"/>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5" customFormat="1" ht="15.75">
      <c r="A345" s="121"/>
      <c r="B345" s="112"/>
      <c r="C345" s="91"/>
      <c r="D345" s="91"/>
      <c r="E345" s="24"/>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5" customFormat="1" ht="15.75">
      <c r="A346" s="121"/>
      <c r="B346" s="112"/>
      <c r="C346" s="91"/>
      <c r="D346" s="91"/>
      <c r="E346" s="24"/>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5" customFormat="1" ht="15.75">
      <c r="A347" s="121"/>
      <c r="B347" s="112"/>
      <c r="C347" s="91"/>
      <c r="D347" s="91"/>
      <c r="E347" s="24"/>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5" customFormat="1" ht="15.75">
      <c r="A348" s="121"/>
      <c r="B348" s="112"/>
      <c r="C348" s="91"/>
      <c r="D348" s="91"/>
      <c r="E348" s="24"/>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5" customFormat="1" ht="15.75">
      <c r="A349" s="121"/>
      <c r="B349" s="112"/>
      <c r="C349" s="91"/>
      <c r="D349" s="91"/>
      <c r="E349" s="24"/>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5" customFormat="1" ht="15.75">
      <c r="A350" s="121"/>
      <c r="B350" s="112"/>
      <c r="C350" s="91"/>
      <c r="D350" s="91"/>
      <c r="E350" s="24"/>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5" customFormat="1" ht="15.75">
      <c r="A351" s="121"/>
      <c r="B351" s="112"/>
      <c r="C351" s="91"/>
      <c r="D351" s="91"/>
      <c r="E351" s="24"/>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5" customFormat="1" ht="15.75">
      <c r="A352" s="121"/>
      <c r="B352" s="112"/>
      <c r="C352" s="91"/>
      <c r="D352" s="91"/>
      <c r="E352" s="24"/>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5" customFormat="1" ht="15.75">
      <c r="A353" s="121"/>
      <c r="B353" s="112"/>
      <c r="C353" s="91"/>
      <c r="D353" s="91"/>
      <c r="E353" s="24"/>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5" customFormat="1" ht="15.75">
      <c r="A354" s="121"/>
      <c r="B354" s="112"/>
      <c r="C354" s="91"/>
      <c r="D354" s="91"/>
      <c r="E354" s="24"/>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5" customFormat="1" ht="15.75">
      <c r="A355" s="121"/>
      <c r="B355" s="112"/>
      <c r="C355" s="91"/>
      <c r="D355" s="91"/>
      <c r="E355" s="24"/>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5" customFormat="1" ht="15.75">
      <c r="A356" s="121"/>
      <c r="B356" s="112"/>
      <c r="C356" s="91"/>
      <c r="D356" s="91"/>
      <c r="E356" s="24"/>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5" customFormat="1" ht="15.75">
      <c r="A357" s="121"/>
      <c r="B357" s="112"/>
      <c r="C357" s="91"/>
      <c r="D357" s="91"/>
      <c r="E357" s="24"/>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5" customFormat="1" ht="15.75">
      <c r="A358" s="121"/>
      <c r="B358" s="112"/>
      <c r="C358" s="91"/>
      <c r="D358" s="91"/>
      <c r="E358" s="24"/>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5" customFormat="1" ht="15.75">
      <c r="A359" s="121"/>
      <c r="B359" s="112"/>
      <c r="C359" s="91"/>
      <c r="D359" s="91"/>
      <c r="E359" s="24"/>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5" customFormat="1" ht="15.75">
      <c r="A360" s="121"/>
      <c r="B360" s="112"/>
      <c r="C360" s="91"/>
      <c r="D360" s="91"/>
      <c r="E360" s="24"/>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5" customFormat="1" ht="15.75">
      <c r="A361" s="121"/>
      <c r="B361" s="112"/>
      <c r="C361" s="91"/>
      <c r="D361" s="91"/>
      <c r="E361" s="24"/>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5" customFormat="1" ht="15.75">
      <c r="A362" s="121"/>
      <c r="B362" s="112"/>
      <c r="C362" s="91"/>
      <c r="D362" s="91"/>
      <c r="E362" s="24"/>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5" customFormat="1" ht="15.75">
      <c r="A363" s="121"/>
      <c r="B363" s="112"/>
      <c r="C363" s="91"/>
      <c r="D363" s="91"/>
      <c r="E363" s="24"/>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5" customFormat="1" ht="15.75">
      <c r="A364" s="121"/>
      <c r="B364" s="112"/>
      <c r="C364" s="91"/>
      <c r="D364" s="91"/>
      <c r="E364" s="24"/>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5" customFormat="1" ht="15.75">
      <c r="A365" s="121"/>
      <c r="B365" s="112"/>
      <c r="C365" s="91"/>
      <c r="D365" s="91"/>
      <c r="E365" s="24"/>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5" customFormat="1" ht="15.75">
      <c r="A366" s="121"/>
      <c r="B366" s="112"/>
      <c r="C366" s="91"/>
      <c r="D366" s="91"/>
      <c r="E366" s="24"/>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5" customFormat="1" ht="15.75">
      <c r="A367" s="121"/>
      <c r="B367" s="112"/>
      <c r="C367" s="91"/>
      <c r="D367" s="91"/>
      <c r="E367" s="24"/>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5" customFormat="1" ht="15.75">
      <c r="A368" s="121"/>
      <c r="B368" s="112"/>
      <c r="C368" s="91"/>
      <c r="D368" s="91"/>
      <c r="E368" s="24"/>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5" customFormat="1" ht="15.75">
      <c r="A369" s="121"/>
      <c r="B369" s="112"/>
      <c r="C369" s="91"/>
      <c r="D369" s="91"/>
      <c r="E369" s="24"/>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5" customFormat="1" ht="15.75">
      <c r="A370" s="121"/>
      <c r="B370" s="112"/>
      <c r="C370" s="91"/>
      <c r="D370" s="91"/>
      <c r="E370" s="24"/>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5" customFormat="1" ht="15.75">
      <c r="A371" s="121"/>
      <c r="B371" s="112"/>
      <c r="C371" s="91"/>
      <c r="D371" s="91"/>
      <c r="E371" s="24"/>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5" customFormat="1" ht="15.75">
      <c r="A372" s="121"/>
      <c r="B372" s="112"/>
      <c r="C372" s="91"/>
      <c r="D372" s="91"/>
      <c r="E372" s="24"/>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5" customFormat="1" ht="15.75">
      <c r="A373" s="121"/>
      <c r="B373" s="112"/>
      <c r="C373" s="91"/>
      <c r="D373" s="91"/>
      <c r="E373" s="24"/>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5" customFormat="1" ht="15.75">
      <c r="A374" s="121"/>
      <c r="B374" s="112"/>
      <c r="C374" s="91"/>
      <c r="D374" s="91"/>
      <c r="E374" s="24"/>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5" customFormat="1" ht="15.75">
      <c r="A375" s="121"/>
      <c r="B375" s="112"/>
      <c r="C375" s="91"/>
      <c r="D375" s="91"/>
      <c r="E375" s="24"/>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5" customFormat="1" ht="15.75">
      <c r="A376" s="121"/>
      <c r="B376" s="112"/>
      <c r="C376" s="91"/>
      <c r="D376" s="91"/>
      <c r="E376" s="24"/>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5" customFormat="1" ht="15.75">
      <c r="A377" s="121"/>
      <c r="B377" s="112"/>
      <c r="C377" s="91"/>
      <c r="D377" s="91"/>
      <c r="E377" s="24"/>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5" customFormat="1" ht="15.75">
      <c r="A378" s="121"/>
      <c r="B378" s="112"/>
      <c r="C378" s="91"/>
      <c r="D378" s="91"/>
      <c r="E378" s="24"/>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5" customFormat="1" ht="15.75">
      <c r="A379" s="121"/>
      <c r="B379" s="112"/>
      <c r="C379" s="91"/>
      <c r="D379" s="91"/>
      <c r="E379" s="24"/>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5" customFormat="1" ht="15.75">
      <c r="A380" s="121"/>
      <c r="B380" s="112"/>
      <c r="C380" s="91"/>
      <c r="D380" s="91"/>
      <c r="E380" s="24"/>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5" customFormat="1" ht="15.75">
      <c r="A381" s="121"/>
      <c r="B381" s="112"/>
      <c r="C381" s="91"/>
      <c r="D381" s="91"/>
      <c r="E381" s="24"/>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5" customFormat="1" ht="15.75">
      <c r="A382" s="121"/>
      <c r="B382" s="112"/>
      <c r="C382" s="91"/>
      <c r="D382" s="91"/>
      <c r="E382" s="24"/>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5" customFormat="1" ht="15.75">
      <c r="A383" s="121"/>
      <c r="B383" s="112"/>
      <c r="C383" s="91"/>
      <c r="D383" s="91"/>
      <c r="E383" s="24"/>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5" customFormat="1" ht="15.75">
      <c r="A384" s="121"/>
      <c r="B384" s="112"/>
      <c r="C384" s="91"/>
      <c r="D384" s="91"/>
      <c r="E384" s="24"/>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5" customFormat="1" ht="15.75">
      <c r="A385" s="121"/>
      <c r="B385" s="112"/>
      <c r="C385" s="91"/>
      <c r="D385" s="91"/>
      <c r="E385" s="24"/>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5" customFormat="1" ht="15.75">
      <c r="A386" s="121"/>
      <c r="B386" s="112"/>
      <c r="C386" s="91"/>
      <c r="D386" s="91"/>
      <c r="E386" s="24"/>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5" customFormat="1" ht="15.75">
      <c r="A387" s="121"/>
      <c r="B387" s="112"/>
      <c r="C387" s="91"/>
      <c r="D387" s="91"/>
      <c r="E387" s="24"/>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5" customFormat="1" ht="15.75">
      <c r="A388" s="121"/>
      <c r="B388" s="112"/>
      <c r="C388" s="91"/>
      <c r="D388" s="91"/>
      <c r="E388" s="24"/>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5" customFormat="1" ht="15.75">
      <c r="A389" s="121"/>
      <c r="B389" s="112"/>
      <c r="C389" s="91"/>
      <c r="D389" s="91"/>
      <c r="E389" s="24"/>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5" customFormat="1" ht="15.75">
      <c r="A390" s="121"/>
      <c r="B390" s="112"/>
      <c r="C390" s="91"/>
      <c r="D390" s="91"/>
      <c r="E390" s="24"/>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5" customFormat="1" ht="15.75">
      <c r="A391" s="121"/>
      <c r="B391" s="112"/>
      <c r="C391" s="91"/>
      <c r="D391" s="91"/>
      <c r="E391" s="24"/>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5" customFormat="1" ht="15.75">
      <c r="A392" s="121"/>
      <c r="B392" s="112"/>
      <c r="C392" s="91"/>
      <c r="D392" s="91"/>
      <c r="E392" s="24"/>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5" customFormat="1" ht="15.75">
      <c r="A393" s="121"/>
      <c r="B393" s="112"/>
      <c r="C393" s="91"/>
      <c r="D393" s="91"/>
      <c r="E393" s="24"/>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5" customFormat="1" ht="15.75">
      <c r="A394" s="121"/>
      <c r="B394" s="112"/>
      <c r="C394" s="91"/>
      <c r="D394" s="91"/>
      <c r="E394" s="24"/>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5" customFormat="1" ht="15.75">
      <c r="A395" s="121"/>
      <c r="B395" s="112"/>
      <c r="C395" s="91"/>
      <c r="D395" s="91"/>
      <c r="E395" s="24"/>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5" customFormat="1" ht="15.75">
      <c r="A396" s="121"/>
      <c r="B396" s="112"/>
      <c r="C396" s="91"/>
      <c r="D396" s="91"/>
      <c r="E396" s="24"/>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5" customFormat="1" ht="15.75">
      <c r="A397" s="121"/>
      <c r="B397" s="112"/>
      <c r="C397" s="91"/>
      <c r="D397" s="91"/>
      <c r="E397" s="24"/>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5" customFormat="1" ht="15.75">
      <c r="A398" s="121"/>
      <c r="B398" s="112"/>
      <c r="C398" s="91"/>
      <c r="D398" s="91"/>
      <c r="E398" s="24"/>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5" customFormat="1" ht="15.75">
      <c r="A399" s="121"/>
      <c r="B399" s="112"/>
      <c r="C399" s="91"/>
      <c r="D399" s="91"/>
      <c r="E399" s="24"/>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5" customFormat="1" ht="15.75">
      <c r="A400" s="121"/>
      <c r="B400" s="112"/>
      <c r="C400" s="91"/>
      <c r="D400" s="91"/>
      <c r="E400" s="24"/>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5" customFormat="1" ht="15.75">
      <c r="A401" s="121"/>
      <c r="B401" s="112"/>
      <c r="C401" s="91"/>
      <c r="D401" s="91"/>
      <c r="E401" s="24"/>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5" customFormat="1" ht="15.75">
      <c r="A402" s="121"/>
      <c r="B402" s="112"/>
      <c r="C402" s="91"/>
      <c r="D402" s="91"/>
      <c r="E402" s="24"/>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5" customFormat="1" ht="15.75">
      <c r="A403" s="121"/>
      <c r="B403" s="112"/>
      <c r="C403" s="91"/>
      <c r="D403" s="91"/>
      <c r="E403" s="24"/>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5" customFormat="1" ht="15.75">
      <c r="A404" s="121"/>
      <c r="B404" s="112"/>
      <c r="C404" s="91"/>
      <c r="D404" s="91"/>
      <c r="E404" s="24"/>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5" customFormat="1" ht="15.75">
      <c r="A405" s="121"/>
      <c r="B405" s="112"/>
      <c r="C405" s="91"/>
      <c r="D405" s="91"/>
      <c r="E405" s="24"/>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5" customFormat="1" ht="15.75">
      <c r="A406" s="121"/>
      <c r="B406" s="112"/>
      <c r="C406" s="91"/>
      <c r="D406" s="91"/>
      <c r="E406" s="24"/>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5" customFormat="1" ht="15.75">
      <c r="A407" s="121"/>
      <c r="B407" s="112"/>
      <c r="C407" s="91"/>
      <c r="D407" s="91"/>
      <c r="E407" s="24"/>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5" customFormat="1" ht="15.75">
      <c r="A408" s="121"/>
      <c r="B408" s="112"/>
      <c r="C408" s="91"/>
      <c r="D408" s="91"/>
      <c r="E408" s="24"/>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5" customFormat="1" ht="15.75">
      <c r="A409" s="121"/>
      <c r="B409" s="112"/>
      <c r="C409" s="91"/>
      <c r="D409" s="91"/>
      <c r="E409" s="24"/>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5" customFormat="1" ht="15.75">
      <c r="A410" s="121"/>
      <c r="B410" s="112"/>
      <c r="C410" s="91"/>
      <c r="D410" s="91"/>
      <c r="E410" s="24"/>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5" customFormat="1" ht="15.75">
      <c r="A411" s="121"/>
      <c r="B411" s="112"/>
      <c r="C411" s="91"/>
      <c r="D411" s="91"/>
      <c r="E411" s="24"/>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5" customFormat="1" ht="15.75">
      <c r="A412" s="121"/>
      <c r="B412" s="112"/>
      <c r="C412" s="91"/>
      <c r="D412" s="91"/>
      <c r="E412" s="24"/>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5" customFormat="1" ht="15.75">
      <c r="A413" s="121"/>
      <c r="B413" s="112"/>
      <c r="C413" s="91"/>
      <c r="D413" s="91"/>
      <c r="E413" s="24"/>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5" customFormat="1" ht="15.75">
      <c r="A414" s="121"/>
      <c r="B414" s="112"/>
      <c r="C414" s="91"/>
      <c r="D414" s="91"/>
      <c r="E414" s="24"/>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5" customFormat="1" ht="15.75">
      <c r="A415" s="121"/>
      <c r="B415" s="112"/>
      <c r="C415" s="91"/>
      <c r="D415" s="91"/>
      <c r="E415" s="24"/>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5" customFormat="1" ht="15.75">
      <c r="A416" s="121"/>
      <c r="B416" s="112"/>
      <c r="C416" s="91"/>
      <c r="D416" s="91"/>
      <c r="E416" s="24"/>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5" customFormat="1" ht="15.75">
      <c r="A417" s="121"/>
      <c r="B417" s="112"/>
      <c r="C417" s="91"/>
      <c r="D417" s="91"/>
      <c r="E417" s="24"/>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5" customFormat="1" ht="15.75">
      <c r="A418" s="121"/>
      <c r="B418" s="112"/>
      <c r="C418" s="91"/>
      <c r="D418" s="91"/>
      <c r="E418" s="24"/>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5" customFormat="1" ht="15.75">
      <c r="A419" s="121"/>
      <c r="B419" s="112"/>
      <c r="C419" s="91"/>
      <c r="D419" s="91"/>
      <c r="E419" s="24"/>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5" customFormat="1" ht="15.75">
      <c r="A420" s="121"/>
      <c r="B420" s="112"/>
      <c r="C420" s="91"/>
      <c r="D420" s="91"/>
      <c r="E420" s="24"/>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5" customFormat="1" ht="15.75">
      <c r="A421" s="121"/>
      <c r="B421" s="112"/>
      <c r="C421" s="91"/>
      <c r="D421" s="91"/>
      <c r="E421" s="24"/>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5" customFormat="1" ht="15.75">
      <c r="A422" s="121"/>
      <c r="B422" s="112"/>
      <c r="C422" s="91"/>
      <c r="D422" s="91"/>
      <c r="E422" s="24"/>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5" customFormat="1" ht="15.75">
      <c r="A423" s="121"/>
      <c r="B423" s="112"/>
      <c r="C423" s="91"/>
      <c r="D423" s="91"/>
      <c r="E423" s="24"/>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5" customFormat="1" ht="15.75">
      <c r="A424" s="121"/>
      <c r="B424" s="112"/>
      <c r="C424" s="91"/>
      <c r="D424" s="91"/>
      <c r="E424" s="24"/>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5" customFormat="1" ht="15.75">
      <c r="A425" s="121"/>
      <c r="B425" s="112"/>
      <c r="C425" s="91"/>
      <c r="D425" s="91"/>
      <c r="E425" s="24"/>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5" customFormat="1" ht="15.75">
      <c r="A426" s="121"/>
      <c r="B426" s="112"/>
      <c r="C426" s="91"/>
      <c r="D426" s="91"/>
      <c r="E426" s="24"/>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5" customFormat="1" ht="15.75">
      <c r="A427" s="121"/>
      <c r="B427" s="112"/>
      <c r="C427" s="91"/>
      <c r="D427" s="91"/>
      <c r="E427" s="24"/>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5" customFormat="1" ht="15.75">
      <c r="A428" s="121"/>
      <c r="B428" s="112"/>
      <c r="C428" s="91"/>
      <c r="D428" s="91"/>
      <c r="E428" s="24"/>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5" customFormat="1" ht="15.75">
      <c r="A429" s="121"/>
      <c r="B429" s="112"/>
      <c r="C429" s="91"/>
      <c r="D429" s="91"/>
      <c r="E429" s="24"/>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5" customFormat="1" ht="15.75">
      <c r="A430" s="121"/>
      <c r="B430" s="112"/>
      <c r="C430" s="91"/>
      <c r="D430" s="91"/>
      <c r="E430" s="24"/>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5" customFormat="1" ht="15.75">
      <c r="A431" s="121"/>
      <c r="B431" s="112"/>
      <c r="C431" s="91"/>
      <c r="D431" s="91"/>
      <c r="E431" s="24"/>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5" customFormat="1" ht="15.75">
      <c r="A432" s="121"/>
      <c r="B432" s="112"/>
      <c r="C432" s="91"/>
      <c r="D432" s="91"/>
      <c r="E432" s="24"/>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5" customFormat="1" ht="15.75">
      <c r="A433" s="121"/>
      <c r="B433" s="112"/>
      <c r="C433" s="91"/>
      <c r="D433" s="91"/>
      <c r="E433" s="24"/>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5" customFormat="1" ht="15.75">
      <c r="A434" s="121"/>
      <c r="B434" s="112"/>
      <c r="C434" s="91"/>
      <c r="D434" s="91"/>
      <c r="E434" s="24"/>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5" customFormat="1" ht="15.75">
      <c r="A435" s="121"/>
      <c r="B435" s="112"/>
      <c r="C435" s="91"/>
      <c r="D435" s="91"/>
      <c r="E435" s="24"/>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5" customFormat="1" ht="15.75">
      <c r="A436" s="121"/>
      <c r="B436" s="112"/>
      <c r="C436" s="91"/>
      <c r="D436" s="91"/>
      <c r="E436" s="24"/>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5" customFormat="1" ht="15.75">
      <c r="A437" s="121"/>
      <c r="B437" s="112"/>
      <c r="C437" s="91"/>
      <c r="D437" s="91"/>
      <c r="E437" s="24"/>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5" customFormat="1" ht="15.75">
      <c r="A438" s="121"/>
      <c r="B438" s="112"/>
      <c r="C438" s="91"/>
      <c r="D438" s="91"/>
      <c r="E438" s="24"/>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5" customFormat="1" ht="15.75">
      <c r="A439" s="121"/>
      <c r="B439" s="112"/>
      <c r="C439" s="91"/>
      <c r="D439" s="91"/>
      <c r="E439" s="24"/>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5" customFormat="1" ht="15.75">
      <c r="A440" s="121"/>
      <c r="B440" s="112"/>
      <c r="C440" s="91"/>
      <c r="D440" s="91"/>
      <c r="E440" s="24"/>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5" customFormat="1" ht="15.75">
      <c r="A441" s="121"/>
      <c r="B441" s="112"/>
      <c r="C441" s="91"/>
      <c r="D441" s="91"/>
      <c r="E441" s="24"/>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5" customFormat="1" ht="15.75">
      <c r="A442" s="121"/>
      <c r="B442" s="112"/>
      <c r="C442" s="91"/>
      <c r="D442" s="91"/>
      <c r="E442" s="24"/>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5" customFormat="1" ht="15.75">
      <c r="A443" s="121"/>
      <c r="B443" s="112"/>
      <c r="C443" s="91"/>
      <c r="D443" s="91"/>
      <c r="E443" s="24"/>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5" customFormat="1" ht="15.75">
      <c r="A444" s="121"/>
      <c r="B444" s="112"/>
      <c r="C444" s="91"/>
      <c r="D444" s="91"/>
      <c r="E444" s="24"/>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5" customFormat="1" ht="15.75">
      <c r="A445" s="121"/>
      <c r="B445" s="112"/>
      <c r="C445" s="91"/>
      <c r="D445" s="91"/>
      <c r="E445" s="24"/>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5" customFormat="1" ht="15.75">
      <c r="A446" s="121"/>
      <c r="B446" s="112"/>
      <c r="C446" s="91"/>
      <c r="D446" s="91"/>
      <c r="E446" s="24"/>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5" customFormat="1" ht="15.75">
      <c r="A447" s="121"/>
      <c r="B447" s="112"/>
      <c r="C447" s="91"/>
      <c r="D447" s="91"/>
      <c r="E447" s="24"/>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5" customFormat="1" ht="15.75">
      <c r="A448" s="121"/>
      <c r="B448" s="112"/>
      <c r="C448" s="91"/>
      <c r="D448" s="91"/>
      <c r="E448" s="24"/>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5" customFormat="1" ht="15.75">
      <c r="A449" s="121"/>
      <c r="B449" s="112"/>
      <c r="C449" s="91"/>
      <c r="D449" s="91"/>
      <c r="E449" s="24"/>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5" customFormat="1" ht="15.75">
      <c r="A450" s="121"/>
      <c r="B450" s="112"/>
      <c r="C450" s="91"/>
      <c r="D450" s="91"/>
      <c r="E450" s="24"/>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5" customFormat="1" ht="15.75">
      <c r="A451" s="121"/>
      <c r="B451" s="112"/>
      <c r="C451" s="91"/>
      <c r="D451" s="91"/>
      <c r="E451" s="24"/>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5" customFormat="1" ht="15.75">
      <c r="A452" s="121"/>
      <c r="B452" s="112"/>
      <c r="C452" s="91"/>
      <c r="D452" s="91"/>
      <c r="E452" s="24"/>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5" customFormat="1" ht="15.75">
      <c r="A453" s="121"/>
      <c r="B453" s="112"/>
      <c r="C453" s="91"/>
      <c r="D453" s="91"/>
      <c r="E453" s="24"/>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5" customFormat="1" ht="15.75">
      <c r="A454" s="121"/>
      <c r="B454" s="112"/>
      <c r="C454" s="91"/>
      <c r="D454" s="91"/>
      <c r="E454" s="24"/>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5" customFormat="1" ht="15.75">
      <c r="A455" s="121"/>
      <c r="B455" s="112"/>
      <c r="C455" s="91"/>
      <c r="D455" s="91"/>
      <c r="E455" s="24"/>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5" customFormat="1" ht="15.75">
      <c r="A456" s="121"/>
      <c r="B456" s="112"/>
      <c r="C456" s="91"/>
      <c r="D456" s="91"/>
      <c r="E456" s="24"/>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5" customFormat="1" ht="15.75">
      <c r="A457" s="121"/>
      <c r="B457" s="112"/>
      <c r="C457" s="91"/>
      <c r="D457" s="91"/>
      <c r="E457" s="24"/>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5" customFormat="1" ht="15.75">
      <c r="A458" s="121"/>
      <c r="B458" s="112"/>
      <c r="C458" s="91"/>
      <c r="D458" s="91"/>
      <c r="E458" s="24"/>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5" customFormat="1" ht="15.75">
      <c r="A459" s="121"/>
      <c r="B459" s="112"/>
      <c r="C459" s="91"/>
      <c r="D459" s="91"/>
      <c r="E459" s="24"/>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5" customFormat="1" ht="15.75">
      <c r="A460" s="121"/>
      <c r="B460" s="112"/>
      <c r="C460" s="91"/>
      <c r="D460" s="91"/>
      <c r="E460" s="24"/>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5" customFormat="1" ht="15.75">
      <c r="A461" s="121"/>
      <c r="B461" s="112"/>
      <c r="C461" s="91"/>
      <c r="D461" s="91"/>
      <c r="E461" s="24"/>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5" customFormat="1" ht="15.75">
      <c r="A462" s="121"/>
      <c r="B462" s="112"/>
      <c r="C462" s="91"/>
      <c r="D462" s="91"/>
      <c r="E462" s="24"/>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5" customFormat="1" ht="15.75">
      <c r="A463" s="121"/>
      <c r="B463" s="112"/>
      <c r="C463" s="91"/>
      <c r="D463" s="91"/>
      <c r="E463" s="24"/>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5" customFormat="1" ht="15.75">
      <c r="A464" s="121"/>
      <c r="B464" s="112"/>
      <c r="C464" s="91"/>
      <c r="D464" s="91"/>
      <c r="E464" s="24"/>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5" customFormat="1" ht="15.75">
      <c r="A465" s="121"/>
      <c r="B465" s="112"/>
      <c r="C465" s="91"/>
      <c r="D465" s="91"/>
      <c r="E465" s="24"/>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5" customFormat="1" ht="15.75">
      <c r="A466" s="121"/>
      <c r="B466" s="112"/>
      <c r="C466" s="91"/>
      <c r="D466" s="91"/>
      <c r="E466" s="24"/>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5" customFormat="1" ht="15.75">
      <c r="A467" s="121"/>
      <c r="B467" s="112"/>
      <c r="C467" s="91"/>
      <c r="D467" s="91"/>
      <c r="E467" s="24"/>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5" customFormat="1" ht="15.75">
      <c r="A468" s="121"/>
      <c r="B468" s="112"/>
      <c r="C468" s="91"/>
      <c r="D468" s="91"/>
      <c r="E468" s="24"/>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5" customFormat="1" ht="15.75">
      <c r="A469" s="121"/>
      <c r="B469" s="112"/>
      <c r="C469" s="91"/>
      <c r="D469" s="91"/>
      <c r="E469" s="24"/>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5" customFormat="1" ht="15.75">
      <c r="A470" s="121"/>
      <c r="B470" s="112"/>
      <c r="C470" s="91"/>
      <c r="D470" s="91"/>
      <c r="E470" s="24"/>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5" customFormat="1" ht="15.75">
      <c r="A471" s="121"/>
      <c r="B471" s="112"/>
      <c r="C471" s="91"/>
      <c r="D471" s="91"/>
      <c r="E471" s="24"/>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5" customFormat="1" ht="15.75">
      <c r="A472" s="121"/>
      <c r="B472" s="112"/>
      <c r="C472" s="91"/>
      <c r="D472" s="91"/>
      <c r="E472" s="24"/>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5" customFormat="1" ht="15.75">
      <c r="A473" s="121"/>
      <c r="B473" s="112"/>
      <c r="C473" s="91"/>
      <c r="D473" s="91"/>
      <c r="E473" s="24"/>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5" customFormat="1" ht="15.75">
      <c r="A474" s="121"/>
      <c r="B474" s="112"/>
      <c r="C474" s="91"/>
      <c r="D474" s="91"/>
      <c r="E474" s="24"/>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5" customFormat="1" ht="15.75">
      <c r="A475" s="121"/>
      <c r="B475" s="112"/>
      <c r="C475" s="91"/>
      <c r="D475" s="91"/>
      <c r="E475" s="24"/>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5" customFormat="1" ht="15.75">
      <c r="A476" s="121"/>
      <c r="B476" s="112"/>
      <c r="C476" s="91"/>
      <c r="D476" s="91"/>
      <c r="E476" s="24"/>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5" customFormat="1" ht="15.75">
      <c r="A477" s="121"/>
      <c r="B477" s="112"/>
      <c r="C477" s="91"/>
      <c r="D477" s="91"/>
      <c r="E477" s="24"/>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5" customFormat="1" ht="15.75">
      <c r="A478" s="121"/>
      <c r="B478" s="112"/>
      <c r="C478" s="91"/>
      <c r="D478" s="91"/>
      <c r="E478" s="24"/>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5" customFormat="1" ht="15.75">
      <c r="A479" s="121"/>
      <c r="B479" s="112"/>
      <c r="C479" s="91"/>
      <c r="D479" s="91"/>
      <c r="E479" s="24"/>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5" customFormat="1" ht="15.75">
      <c r="A480" s="121"/>
      <c r="B480" s="112"/>
      <c r="C480" s="91"/>
      <c r="D480" s="91"/>
      <c r="E480" s="24"/>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5" customFormat="1" ht="15.75">
      <c r="A481" s="121"/>
      <c r="B481" s="112"/>
      <c r="C481" s="91"/>
      <c r="D481" s="91"/>
      <c r="E481" s="24"/>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5" customFormat="1" ht="15.75">
      <c r="A482" s="121"/>
      <c r="B482" s="112"/>
      <c r="C482" s="91"/>
      <c r="D482" s="91"/>
      <c r="E482" s="24"/>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5" customFormat="1" ht="15.75">
      <c r="A483" s="121"/>
      <c r="B483" s="112"/>
      <c r="C483" s="91"/>
      <c r="D483" s="91"/>
      <c r="E483" s="24"/>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5" customFormat="1" ht="15.75">
      <c r="A484" s="121"/>
      <c r="B484" s="112"/>
      <c r="C484" s="91"/>
      <c r="D484" s="91"/>
      <c r="E484" s="24"/>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5" customFormat="1" ht="15.75">
      <c r="A485" s="121"/>
      <c r="B485" s="112"/>
      <c r="C485" s="91"/>
      <c r="D485" s="91"/>
      <c r="E485" s="24"/>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5" customFormat="1" ht="15.75">
      <c r="A486" s="121"/>
      <c r="B486" s="112"/>
      <c r="C486" s="91"/>
      <c r="D486" s="91"/>
      <c r="E486" s="24"/>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5" customFormat="1" ht="15.75">
      <c r="A487" s="121"/>
      <c r="B487" s="112"/>
      <c r="C487" s="91"/>
      <c r="D487" s="91"/>
      <c r="E487" s="24"/>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5" customFormat="1" ht="15.75">
      <c r="A488" s="121"/>
      <c r="B488" s="112"/>
      <c r="C488" s="91"/>
      <c r="D488" s="91"/>
      <c r="E488" s="24"/>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5" customFormat="1" ht="15.75">
      <c r="A489" s="121"/>
      <c r="B489" s="112"/>
      <c r="C489" s="91"/>
      <c r="D489" s="91"/>
      <c r="E489" s="24"/>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5" customFormat="1" ht="15.75">
      <c r="A490" s="121"/>
      <c r="B490" s="112"/>
      <c r="C490" s="91"/>
      <c r="D490" s="91"/>
      <c r="E490" s="24"/>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5" customFormat="1" ht="15.75">
      <c r="A491" s="121"/>
      <c r="B491" s="112"/>
      <c r="C491" s="91"/>
      <c r="D491" s="91"/>
      <c r="E491" s="24"/>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5" customFormat="1" ht="15.75">
      <c r="A492" s="121"/>
      <c r="B492" s="112"/>
      <c r="C492" s="91"/>
      <c r="D492" s="91"/>
      <c r="E492" s="24"/>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5" customFormat="1" ht="15.75">
      <c r="A493" s="121"/>
      <c r="B493" s="112"/>
      <c r="C493" s="91"/>
      <c r="D493" s="91"/>
      <c r="E493" s="24"/>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5" customFormat="1" ht="15.75">
      <c r="A494" s="121"/>
      <c r="B494" s="112"/>
      <c r="C494" s="91"/>
      <c r="D494" s="91"/>
      <c r="E494" s="24"/>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5" customFormat="1" ht="15.75">
      <c r="A495" s="121"/>
      <c r="B495" s="112"/>
      <c r="C495" s="91"/>
      <c r="D495" s="91"/>
      <c r="E495" s="24"/>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5" customFormat="1" ht="15.75">
      <c r="A496" s="121"/>
      <c r="B496" s="112"/>
      <c r="C496" s="91"/>
      <c r="D496" s="91"/>
      <c r="E496" s="24"/>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5" customFormat="1" ht="15.75">
      <c r="A497" s="121"/>
      <c r="B497" s="112"/>
      <c r="C497" s="91"/>
      <c r="D497" s="91"/>
      <c r="E497" s="24"/>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5" customFormat="1" ht="15.75">
      <c r="A498" s="121"/>
      <c r="B498" s="112"/>
      <c r="C498" s="91"/>
      <c r="D498" s="91"/>
      <c r="E498" s="24"/>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5" customFormat="1" ht="15.75">
      <c r="A499" s="121"/>
      <c r="B499" s="112"/>
      <c r="C499" s="91"/>
      <c r="D499" s="91"/>
      <c r="E499" s="24"/>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5" customFormat="1" ht="15.75">
      <c r="A500" s="121"/>
      <c r="B500" s="112"/>
      <c r="C500" s="91"/>
      <c r="D500" s="91"/>
      <c r="E500" s="24"/>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5" customFormat="1" ht="15.75">
      <c r="A501" s="121"/>
      <c r="B501" s="112"/>
      <c r="C501" s="91"/>
      <c r="D501" s="91"/>
      <c r="E501" s="24"/>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5" customFormat="1" ht="15.75">
      <c r="A502" s="121"/>
      <c r="B502" s="112"/>
      <c r="C502" s="91"/>
      <c r="D502" s="91"/>
      <c r="E502" s="24"/>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5" customFormat="1" ht="15.75">
      <c r="A503" s="121"/>
      <c r="B503" s="112"/>
      <c r="C503" s="91"/>
      <c r="D503" s="91"/>
      <c r="E503" s="24"/>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5" customFormat="1" ht="15.75">
      <c r="A504" s="121"/>
      <c r="B504" s="112"/>
      <c r="C504" s="91"/>
      <c r="D504" s="91"/>
      <c r="E504" s="24"/>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5" customFormat="1" ht="15.75">
      <c r="A505" s="121"/>
      <c r="B505" s="112"/>
      <c r="C505" s="91"/>
      <c r="D505" s="91"/>
      <c r="E505" s="24"/>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5" customFormat="1" ht="15.75">
      <c r="A506" s="121"/>
      <c r="B506" s="112"/>
      <c r="C506" s="91"/>
      <c r="D506" s="91"/>
      <c r="E506" s="24"/>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5" customFormat="1" ht="15.75">
      <c r="A507" s="121"/>
      <c r="B507" s="112"/>
      <c r="C507" s="91"/>
      <c r="D507" s="91"/>
      <c r="E507" s="24"/>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5" customFormat="1" ht="15.75">
      <c r="A508" s="121"/>
      <c r="B508" s="112"/>
      <c r="C508" s="91"/>
      <c r="D508" s="91"/>
      <c r="E508" s="24"/>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5" customFormat="1" ht="15.75">
      <c r="A509" s="121"/>
      <c r="B509" s="112"/>
      <c r="C509" s="91"/>
      <c r="D509" s="91"/>
      <c r="E509" s="24"/>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5" customFormat="1" ht="15.75">
      <c r="A510" s="121"/>
      <c r="B510" s="112"/>
      <c r="C510" s="91"/>
      <c r="D510" s="91"/>
      <c r="E510" s="24"/>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5" customFormat="1" ht="15.75">
      <c r="A511" s="121"/>
      <c r="B511" s="112"/>
      <c r="C511" s="91"/>
      <c r="D511" s="91"/>
      <c r="E511" s="24"/>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5" customFormat="1" ht="15.75">
      <c r="A512" s="121"/>
      <c r="B512" s="112"/>
      <c r="C512" s="91"/>
      <c r="D512" s="91"/>
      <c r="E512" s="24"/>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5" customFormat="1" ht="15.75">
      <c r="A513" s="121"/>
      <c r="B513" s="112"/>
      <c r="C513" s="91"/>
      <c r="D513" s="91"/>
      <c r="E513" s="24"/>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5" customFormat="1" ht="15.75">
      <c r="A514" s="121"/>
      <c r="B514" s="112"/>
      <c r="C514" s="91"/>
      <c r="D514" s="91"/>
      <c r="E514" s="24"/>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5" customFormat="1" ht="15.75">
      <c r="A515" s="121"/>
      <c r="B515" s="112"/>
      <c r="C515" s="91"/>
      <c r="D515" s="91"/>
      <c r="E515" s="24"/>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5" customFormat="1" ht="15.75">
      <c r="A516" s="121"/>
      <c r="B516" s="112"/>
      <c r="C516" s="91"/>
      <c r="D516" s="91"/>
      <c r="E516" s="24"/>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5" customFormat="1" ht="15.75">
      <c r="A517" s="121"/>
      <c r="B517" s="112"/>
      <c r="C517" s="91"/>
      <c r="D517" s="91"/>
      <c r="E517" s="24"/>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5" customFormat="1" ht="15.75">
      <c r="A518" s="121"/>
      <c r="B518" s="112"/>
      <c r="C518" s="91"/>
      <c r="D518" s="91"/>
      <c r="E518" s="24"/>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5" customFormat="1" ht="15.75">
      <c r="A519" s="121"/>
      <c r="B519" s="112"/>
      <c r="C519" s="91"/>
      <c r="D519" s="91"/>
      <c r="E519" s="24"/>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5" customFormat="1" ht="15.75">
      <c r="A520" s="121"/>
      <c r="B520" s="112"/>
      <c r="C520" s="91"/>
      <c r="D520" s="91"/>
      <c r="E520" s="24"/>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5" customFormat="1" ht="15.75">
      <c r="A521" s="121"/>
      <c r="B521" s="112"/>
      <c r="C521" s="91"/>
      <c r="D521" s="91"/>
      <c r="E521" s="24"/>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5" customFormat="1" ht="15.75">
      <c r="A522" s="121"/>
      <c r="B522" s="112"/>
      <c r="C522" s="91"/>
      <c r="D522" s="91"/>
      <c r="E522" s="24"/>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5" customFormat="1" ht="15.75">
      <c r="A523" s="121"/>
      <c r="B523" s="112"/>
      <c r="C523" s="91"/>
      <c r="D523" s="91"/>
      <c r="E523" s="24"/>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5" customFormat="1" ht="15.75">
      <c r="A524" s="121"/>
      <c r="B524" s="112"/>
      <c r="C524" s="91"/>
      <c r="D524" s="91"/>
      <c r="E524" s="24"/>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5" customFormat="1" ht="15.75">
      <c r="A525" s="121"/>
      <c r="B525" s="112"/>
      <c r="C525" s="91"/>
      <c r="D525" s="91"/>
      <c r="E525" s="24"/>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5" customFormat="1" ht="15.75">
      <c r="A526" s="121"/>
      <c r="B526" s="112"/>
      <c r="C526" s="91"/>
      <c r="D526" s="91"/>
      <c r="E526" s="24"/>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5" customFormat="1" ht="15.75">
      <c r="A527" s="121"/>
      <c r="B527" s="112"/>
      <c r="C527" s="91"/>
      <c r="D527" s="91"/>
      <c r="E527" s="24"/>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5" customFormat="1" ht="15.75">
      <c r="A528" s="121"/>
      <c r="B528" s="112"/>
      <c r="C528" s="91"/>
      <c r="D528" s="91"/>
      <c r="E528" s="24"/>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5" customFormat="1" ht="15.75">
      <c r="A529" s="121"/>
      <c r="B529" s="112"/>
      <c r="C529" s="91"/>
      <c r="D529" s="91"/>
      <c r="E529" s="24"/>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5" customFormat="1" ht="15.75">
      <c r="A530" s="121"/>
      <c r="B530" s="112"/>
      <c r="C530" s="91"/>
      <c r="D530" s="91"/>
      <c r="E530" s="24"/>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5" customFormat="1" ht="15.75">
      <c r="A531" s="121"/>
      <c r="B531" s="112"/>
      <c r="C531" s="91"/>
      <c r="D531" s="91"/>
      <c r="E531" s="24"/>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5" customFormat="1" ht="15.75">
      <c r="A532" s="121"/>
      <c r="B532" s="112"/>
      <c r="C532" s="91"/>
      <c r="D532" s="91"/>
      <c r="E532" s="24"/>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5" customFormat="1" ht="15.75">
      <c r="A533" s="121"/>
      <c r="B533" s="112"/>
      <c r="C533" s="91"/>
      <c r="D533" s="91"/>
      <c r="E533" s="24"/>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5" customFormat="1" ht="15.75">
      <c r="A534" s="121"/>
      <c r="B534" s="112"/>
      <c r="C534" s="91"/>
      <c r="D534" s="91"/>
      <c r="E534" s="24"/>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5" customFormat="1" ht="15.75">
      <c r="A535" s="121"/>
      <c r="B535" s="112"/>
      <c r="C535" s="91"/>
      <c r="D535" s="91"/>
      <c r="E535" s="24"/>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5" customFormat="1" ht="15.75">
      <c r="A536" s="121"/>
      <c r="B536" s="112"/>
      <c r="C536" s="91"/>
      <c r="D536" s="91"/>
      <c r="E536" s="24"/>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5" customFormat="1" ht="15.75">
      <c r="A537" s="121"/>
      <c r="B537" s="112"/>
      <c r="C537" s="91"/>
      <c r="D537" s="91"/>
      <c r="E537" s="24"/>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5" customFormat="1" ht="15.75">
      <c r="A538" s="121"/>
      <c r="B538" s="112"/>
      <c r="C538" s="91"/>
      <c r="D538" s="91"/>
      <c r="E538" s="24"/>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5" customFormat="1" ht="15.75">
      <c r="A539" s="121"/>
      <c r="B539" s="112"/>
      <c r="C539" s="91"/>
      <c r="D539" s="91"/>
      <c r="E539" s="24"/>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5" customFormat="1" ht="15.75">
      <c r="A540" s="121"/>
      <c r="B540" s="112"/>
      <c r="C540" s="91"/>
      <c r="D540" s="91"/>
      <c r="E540" s="24"/>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5" customFormat="1" ht="15.75">
      <c r="A541" s="121"/>
      <c r="B541" s="112"/>
      <c r="C541" s="91"/>
      <c r="D541" s="91"/>
      <c r="E541" s="24"/>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5" customFormat="1" ht="15.75">
      <c r="A542" s="121"/>
      <c r="B542" s="112"/>
      <c r="C542" s="91"/>
      <c r="D542" s="91"/>
      <c r="E542" s="24"/>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5" customFormat="1" ht="15.75">
      <c r="A543" s="121"/>
      <c r="B543" s="112"/>
      <c r="C543" s="91"/>
      <c r="D543" s="91"/>
      <c r="E543" s="24"/>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5" customFormat="1" ht="15.75">
      <c r="A544" s="121"/>
      <c r="B544" s="112"/>
      <c r="C544" s="91"/>
      <c r="D544" s="91"/>
      <c r="E544" s="24"/>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5" customFormat="1" ht="15.75">
      <c r="A545" s="121"/>
      <c r="B545" s="112"/>
      <c r="C545" s="91"/>
      <c r="D545" s="91"/>
      <c r="E545" s="24"/>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5" customFormat="1" ht="15.75">
      <c r="A546" s="121"/>
      <c r="B546" s="112"/>
      <c r="C546" s="91"/>
      <c r="D546" s="91"/>
      <c r="E546" s="24"/>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5" customFormat="1" ht="15.75">
      <c r="A547" s="121"/>
      <c r="B547" s="112"/>
      <c r="C547" s="91"/>
      <c r="D547" s="91"/>
      <c r="E547" s="24"/>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5" customFormat="1" ht="15.75">
      <c r="A548" s="121"/>
      <c r="B548" s="112"/>
      <c r="C548" s="91"/>
      <c r="D548" s="91"/>
      <c r="E548" s="24"/>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5" customFormat="1" ht="15.75">
      <c r="A549" s="121"/>
      <c r="B549" s="112"/>
      <c r="C549" s="91"/>
      <c r="D549" s="91"/>
      <c r="E549" s="24"/>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5" customFormat="1" ht="15.75">
      <c r="A550" s="121"/>
      <c r="B550" s="112"/>
      <c r="C550" s="91"/>
      <c r="D550" s="91"/>
      <c r="E550" s="24"/>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5" customFormat="1" ht="15.75">
      <c r="A551" s="121"/>
      <c r="B551" s="112"/>
      <c r="C551" s="91"/>
      <c r="D551" s="91"/>
      <c r="E551" s="24"/>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5" customFormat="1" ht="15.75">
      <c r="A552" s="121"/>
      <c r="B552" s="112"/>
      <c r="C552" s="91"/>
      <c r="D552" s="91"/>
      <c r="E552" s="24"/>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5" customFormat="1" ht="15.75">
      <c r="A553" s="121"/>
      <c r="B553" s="112"/>
      <c r="C553" s="91"/>
      <c r="D553" s="91"/>
      <c r="E553" s="24"/>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5" customFormat="1" ht="15.75">
      <c r="A554" s="121"/>
      <c r="B554" s="112"/>
      <c r="C554" s="91"/>
      <c r="D554" s="91"/>
      <c r="E554" s="24"/>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5" customFormat="1" ht="15.75">
      <c r="A555" s="121"/>
      <c r="B555" s="112"/>
      <c r="C555" s="91"/>
      <c r="D555" s="91"/>
      <c r="E555" s="24"/>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5" customFormat="1" ht="15.75">
      <c r="A556" s="121"/>
      <c r="B556" s="112"/>
      <c r="C556" s="91"/>
      <c r="D556" s="91"/>
      <c r="E556" s="24"/>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5" customFormat="1" ht="15.75">
      <c r="A557" s="121"/>
      <c r="B557" s="112"/>
      <c r="C557" s="91"/>
      <c r="D557" s="91"/>
      <c r="E557" s="24"/>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5" customFormat="1" ht="15.75">
      <c r="A558" s="121"/>
      <c r="B558" s="112"/>
      <c r="C558" s="91"/>
      <c r="D558" s="91"/>
      <c r="E558" s="24"/>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5" customFormat="1" ht="15.75">
      <c r="A559" s="121"/>
      <c r="B559" s="112"/>
      <c r="C559" s="91"/>
      <c r="D559" s="91"/>
      <c r="E559" s="24"/>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5" customFormat="1" ht="15.75">
      <c r="A560" s="121"/>
      <c r="B560" s="112"/>
      <c r="C560" s="91"/>
      <c r="D560" s="91"/>
      <c r="E560" s="24"/>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5" customFormat="1" ht="15.75">
      <c r="A561" s="121"/>
      <c r="B561" s="112"/>
      <c r="C561" s="91"/>
      <c r="D561" s="91"/>
      <c r="E561" s="24"/>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5" customFormat="1" ht="15.75">
      <c r="A562" s="121"/>
      <c r="B562" s="112"/>
      <c r="C562" s="91"/>
      <c r="D562" s="91"/>
      <c r="E562" s="24"/>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5" customFormat="1" ht="15.75">
      <c r="A563" s="121"/>
      <c r="B563" s="112"/>
      <c r="C563" s="91"/>
      <c r="D563" s="91"/>
      <c r="E563" s="24"/>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5" customFormat="1" ht="15.75">
      <c r="A564" s="121"/>
      <c r="B564" s="112"/>
      <c r="C564" s="91"/>
      <c r="D564" s="91"/>
      <c r="E564" s="24"/>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5" customFormat="1" ht="15.75">
      <c r="A565" s="121"/>
      <c r="B565" s="112"/>
      <c r="C565" s="91"/>
      <c r="D565" s="91"/>
      <c r="E565" s="24"/>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5" customFormat="1" ht="15.75">
      <c r="A566" s="121"/>
      <c r="B566" s="112"/>
      <c r="C566" s="91"/>
      <c r="D566" s="91"/>
      <c r="E566" s="24"/>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5" customFormat="1" ht="15.75">
      <c r="A567" s="121"/>
      <c r="B567" s="112"/>
      <c r="C567" s="91"/>
      <c r="D567" s="91"/>
      <c r="E567" s="24"/>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5" customFormat="1" ht="15.75">
      <c r="A568" s="121"/>
      <c r="B568" s="112"/>
      <c r="C568" s="91"/>
      <c r="D568" s="91"/>
      <c r="E568" s="24"/>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5" customFormat="1" ht="15.75">
      <c r="A569" s="121"/>
      <c r="B569" s="112"/>
      <c r="C569" s="91"/>
      <c r="D569" s="91"/>
      <c r="E569" s="24"/>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5" customFormat="1" ht="15.75">
      <c r="A570" s="121"/>
      <c r="B570" s="112"/>
      <c r="C570" s="91"/>
      <c r="D570" s="91"/>
      <c r="E570" s="24"/>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5" customFormat="1" ht="15.75">
      <c r="A571" s="121"/>
      <c r="B571" s="112"/>
      <c r="C571" s="91"/>
      <c r="D571" s="91"/>
      <c r="E571" s="24"/>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5" customFormat="1" ht="15.75">
      <c r="A572" s="121"/>
      <c r="B572" s="112"/>
      <c r="C572" s="91"/>
      <c r="D572" s="91"/>
      <c r="E572" s="24"/>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5" customFormat="1" ht="15.75">
      <c r="A573" s="121"/>
      <c r="B573" s="112"/>
      <c r="C573" s="91"/>
      <c r="D573" s="91"/>
      <c r="E573" s="24"/>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5" customFormat="1" ht="15.75">
      <c r="A574" s="121"/>
      <c r="B574" s="112"/>
      <c r="C574" s="91"/>
      <c r="D574" s="91"/>
      <c r="E574" s="24"/>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5" customFormat="1" ht="15.75">
      <c r="A575" s="121"/>
      <c r="B575" s="112"/>
      <c r="C575" s="91"/>
      <c r="D575" s="91"/>
      <c r="E575" s="24"/>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5" customFormat="1" ht="15.75">
      <c r="A576" s="121"/>
      <c r="B576" s="112"/>
      <c r="C576" s="91"/>
      <c r="D576" s="91"/>
      <c r="E576" s="24"/>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5" customFormat="1" ht="15.75">
      <c r="A577" s="121"/>
      <c r="B577" s="112"/>
      <c r="C577" s="91"/>
      <c r="D577" s="91"/>
      <c r="E577" s="24"/>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5" customFormat="1" ht="15.75">
      <c r="A578" s="121"/>
      <c r="B578" s="112"/>
      <c r="C578" s="91"/>
      <c r="D578" s="91"/>
      <c r="E578" s="24"/>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5" customFormat="1" ht="15.75">
      <c r="A579" s="121"/>
      <c r="B579" s="112"/>
      <c r="C579" s="91"/>
      <c r="D579" s="91"/>
      <c r="E579" s="24"/>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5" customFormat="1" ht="15.75">
      <c r="A580" s="121"/>
      <c r="B580" s="112"/>
      <c r="C580" s="91"/>
      <c r="D580" s="91"/>
      <c r="E580" s="24"/>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5" customFormat="1" ht="15.75">
      <c r="A581" s="121"/>
      <c r="B581" s="112"/>
      <c r="C581" s="91"/>
      <c r="D581" s="91"/>
      <c r="E581" s="24"/>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5" customFormat="1" ht="15.75">
      <c r="A582" s="121"/>
      <c r="B582" s="112"/>
      <c r="C582" s="91"/>
      <c r="D582" s="91"/>
      <c r="E582" s="24"/>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5" customFormat="1" ht="15.75">
      <c r="A583" s="121"/>
      <c r="B583" s="112"/>
      <c r="C583" s="91"/>
      <c r="D583" s="91"/>
      <c r="E583" s="24"/>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5" customFormat="1" ht="15.75">
      <c r="A584" s="121"/>
      <c r="B584" s="112"/>
      <c r="C584" s="91"/>
      <c r="D584" s="91"/>
      <c r="E584" s="24"/>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5" customFormat="1" ht="15.75">
      <c r="A585" s="121"/>
      <c r="B585" s="112"/>
      <c r="C585" s="91"/>
      <c r="D585" s="91"/>
      <c r="E585" s="24"/>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5" customFormat="1" ht="15.75">
      <c r="A586" s="121"/>
      <c r="B586" s="112"/>
      <c r="C586" s="91"/>
      <c r="D586" s="91"/>
      <c r="E586" s="24"/>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5" customFormat="1" ht="15.75">
      <c r="A587" s="121"/>
      <c r="B587" s="112"/>
      <c r="C587" s="91"/>
      <c r="D587" s="91"/>
      <c r="E587" s="24"/>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5" customFormat="1" ht="15.75">
      <c r="A588" s="121"/>
      <c r="B588" s="112"/>
      <c r="C588" s="91"/>
      <c r="D588" s="91"/>
      <c r="E588" s="24"/>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5" customFormat="1" ht="15.75">
      <c r="A589" s="121"/>
      <c r="B589" s="112"/>
      <c r="C589" s="91"/>
      <c r="D589" s="91"/>
      <c r="E589" s="24"/>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5" customFormat="1" ht="15.75">
      <c r="A590" s="121"/>
      <c r="B590" s="112"/>
      <c r="C590" s="91"/>
      <c r="D590" s="91"/>
      <c r="E590" s="24"/>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5" customFormat="1" ht="15.75">
      <c r="A591" s="121"/>
      <c r="B591" s="112"/>
      <c r="C591" s="91"/>
      <c r="D591" s="91"/>
      <c r="E591" s="24"/>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5" customFormat="1" ht="15.75">
      <c r="A592" s="121"/>
      <c r="B592" s="112"/>
      <c r="C592" s="91"/>
      <c r="D592" s="91"/>
      <c r="E592" s="24"/>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5" customFormat="1" ht="15.75">
      <c r="A593" s="121"/>
      <c r="B593" s="112"/>
      <c r="C593" s="91"/>
      <c r="D593" s="91"/>
      <c r="E593" s="24"/>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5" customFormat="1" ht="15.75">
      <c r="A594" s="121"/>
      <c r="B594" s="112"/>
      <c r="C594" s="91"/>
      <c r="D594" s="91"/>
      <c r="E594" s="24"/>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5" customFormat="1" ht="15.75">
      <c r="A595" s="121"/>
      <c r="B595" s="112"/>
      <c r="C595" s="91"/>
      <c r="D595" s="91"/>
      <c r="E595" s="24"/>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5" customFormat="1" ht="15.75">
      <c r="A596" s="121"/>
      <c r="B596" s="112"/>
      <c r="C596" s="91"/>
      <c r="D596" s="91"/>
      <c r="E596" s="24"/>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5" customFormat="1" ht="15.75">
      <c r="A597" s="121"/>
      <c r="B597" s="112"/>
      <c r="C597" s="91"/>
      <c r="D597" s="91"/>
      <c r="E597" s="24"/>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5" customFormat="1" ht="15.75">
      <c r="A598" s="121"/>
      <c r="B598" s="112"/>
      <c r="C598" s="91"/>
      <c r="D598" s="91"/>
      <c r="E598" s="24"/>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5" customFormat="1" ht="15.75">
      <c r="A599" s="121"/>
      <c r="B599" s="112"/>
      <c r="C599" s="91"/>
      <c r="D599" s="91"/>
      <c r="E599" s="24"/>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5" customFormat="1" ht="15.75">
      <c r="A600" s="121"/>
      <c r="B600" s="112"/>
      <c r="C600" s="91"/>
      <c r="D600" s="91"/>
      <c r="E600" s="24"/>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5" customFormat="1" ht="15.75">
      <c r="A601" s="121"/>
      <c r="B601" s="112"/>
      <c r="C601" s="91"/>
      <c r="D601" s="91"/>
      <c r="E601" s="24"/>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5" customFormat="1" ht="15.75">
      <c r="A602" s="121"/>
      <c r="B602" s="112"/>
      <c r="C602" s="91"/>
      <c r="D602" s="91"/>
      <c r="E602" s="24"/>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5" customFormat="1" ht="15.75">
      <c r="A603" s="121"/>
      <c r="B603" s="112"/>
      <c r="C603" s="91"/>
      <c r="D603" s="91"/>
      <c r="E603" s="24"/>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5" customFormat="1" ht="15.75">
      <c r="A604" s="121"/>
      <c r="B604" s="112"/>
      <c r="C604" s="91"/>
      <c r="D604" s="91"/>
      <c r="E604" s="24"/>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5" customFormat="1" ht="15.75">
      <c r="A605" s="121"/>
      <c r="B605" s="112"/>
      <c r="C605" s="91"/>
      <c r="D605" s="91"/>
      <c r="E605" s="24"/>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5" customFormat="1" ht="15.75">
      <c r="A606" s="121"/>
      <c r="B606" s="112"/>
      <c r="C606" s="91"/>
      <c r="D606" s="91"/>
      <c r="E606" s="24"/>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5" customFormat="1" ht="15.75">
      <c r="A607" s="121"/>
      <c r="B607" s="112"/>
      <c r="C607" s="91"/>
      <c r="D607" s="91"/>
      <c r="E607" s="24"/>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5" customFormat="1" ht="15.75">
      <c r="A608" s="121"/>
      <c r="B608" s="112"/>
      <c r="C608" s="91"/>
      <c r="D608" s="91"/>
      <c r="E608" s="24"/>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5" customFormat="1" ht="15.75">
      <c r="A609" s="121"/>
      <c r="B609" s="112"/>
      <c r="C609" s="91"/>
      <c r="D609" s="91"/>
      <c r="E609" s="24"/>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5" customFormat="1" ht="15.75">
      <c r="A610" s="121"/>
      <c r="B610" s="112"/>
      <c r="C610" s="91"/>
      <c r="D610" s="91"/>
      <c r="E610" s="24"/>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5" customFormat="1" ht="15.75">
      <c r="A611" s="121"/>
      <c r="B611" s="112"/>
      <c r="C611" s="91"/>
      <c r="D611" s="91"/>
      <c r="E611" s="24"/>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5" customFormat="1" ht="15.75">
      <c r="A612" s="121"/>
      <c r="B612" s="112"/>
      <c r="C612" s="91"/>
      <c r="D612" s="91"/>
      <c r="E612" s="24"/>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5" customFormat="1" ht="15.75">
      <c r="A613" s="121"/>
      <c r="B613" s="112"/>
      <c r="C613" s="91"/>
      <c r="D613" s="91"/>
      <c r="E613" s="24"/>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5" customFormat="1" ht="15.75">
      <c r="A614" s="121"/>
      <c r="B614" s="112"/>
      <c r="C614" s="91"/>
      <c r="D614" s="91"/>
      <c r="E614" s="24"/>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5" customFormat="1" ht="15.75">
      <c r="A615" s="121"/>
      <c r="B615" s="112"/>
      <c r="C615" s="91"/>
      <c r="D615" s="91"/>
      <c r="E615" s="24"/>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5" customFormat="1" ht="15.75">
      <c r="A616" s="121"/>
      <c r="B616" s="112"/>
      <c r="C616" s="91"/>
      <c r="D616" s="91"/>
      <c r="E616" s="24"/>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5" customFormat="1" ht="15.75">
      <c r="A617" s="121"/>
      <c r="B617" s="112"/>
      <c r="C617" s="91"/>
      <c r="D617" s="91"/>
      <c r="E617" s="24"/>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5" customFormat="1" ht="15.75">
      <c r="A618" s="121"/>
      <c r="B618" s="112"/>
      <c r="C618" s="91"/>
      <c r="D618" s="91"/>
      <c r="E618" s="24"/>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5" customFormat="1" ht="15.75">
      <c r="A619" s="121"/>
      <c r="B619" s="112"/>
      <c r="C619" s="91"/>
      <c r="D619" s="91"/>
      <c r="E619" s="24"/>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5" customFormat="1" ht="15.75">
      <c r="A620" s="121"/>
      <c r="B620" s="112"/>
      <c r="C620" s="91"/>
      <c r="D620" s="91"/>
      <c r="E620" s="24"/>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5" customFormat="1" ht="15.75">
      <c r="A621" s="121"/>
      <c r="B621" s="112"/>
      <c r="C621" s="91"/>
      <c r="D621" s="91"/>
      <c r="E621" s="24"/>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5" customFormat="1" ht="15.75">
      <c r="A622" s="121"/>
      <c r="B622" s="112"/>
      <c r="C622" s="91"/>
      <c r="D622" s="91"/>
      <c r="E622" s="24"/>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5" customFormat="1" ht="15.75">
      <c r="A623" s="121"/>
      <c r="B623" s="112"/>
      <c r="C623" s="91"/>
      <c r="D623" s="91"/>
      <c r="E623" s="24"/>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5" customFormat="1" ht="15.75">
      <c r="A624" s="121"/>
      <c r="B624" s="112"/>
      <c r="C624" s="91"/>
      <c r="D624" s="91"/>
      <c r="E624" s="24"/>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5" customFormat="1" ht="15.75">
      <c r="A625" s="121"/>
      <c r="B625" s="112"/>
      <c r="C625" s="91"/>
      <c r="D625" s="91"/>
      <c r="E625" s="24"/>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5" customFormat="1" ht="15.75">
      <c r="A626" s="121"/>
      <c r="B626" s="112"/>
      <c r="C626" s="91"/>
      <c r="D626" s="91"/>
      <c r="E626" s="24"/>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5" customFormat="1" ht="15.75">
      <c r="A627" s="121"/>
      <c r="B627" s="112"/>
      <c r="C627" s="91"/>
      <c r="D627" s="91"/>
      <c r="E627" s="24"/>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5" customFormat="1" ht="15.75">
      <c r="A628" s="121"/>
      <c r="B628" s="112"/>
      <c r="C628" s="91"/>
      <c r="D628" s="91"/>
      <c r="E628" s="24"/>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5" customFormat="1" ht="15.75">
      <c r="A629" s="121"/>
      <c r="B629" s="112"/>
      <c r="C629" s="91"/>
      <c r="D629" s="91"/>
      <c r="E629" s="24"/>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5" customFormat="1" ht="15.75">
      <c r="A630" s="121"/>
      <c r="B630" s="112"/>
      <c r="C630" s="91"/>
      <c r="D630" s="91"/>
      <c r="E630" s="24"/>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5" customFormat="1" ht="15.75">
      <c r="A631" s="121"/>
      <c r="B631" s="112"/>
      <c r="C631" s="91"/>
      <c r="D631" s="91"/>
      <c r="E631" s="24"/>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5" customFormat="1" ht="15.75">
      <c r="A632" s="121"/>
      <c r="B632" s="112"/>
      <c r="C632" s="91"/>
      <c r="D632" s="91"/>
      <c r="E632" s="24"/>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5" customFormat="1" ht="15.75">
      <c r="A633" s="121"/>
      <c r="B633" s="112"/>
      <c r="C633" s="91"/>
      <c r="D633" s="91"/>
      <c r="E633" s="24"/>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5" customFormat="1" ht="15.75">
      <c r="A634" s="121"/>
      <c r="B634" s="112"/>
      <c r="C634" s="91"/>
      <c r="D634" s="91"/>
      <c r="E634" s="24"/>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5" customFormat="1" ht="15.75">
      <c r="A635" s="121"/>
      <c r="B635" s="112"/>
      <c r="C635" s="91"/>
      <c r="D635" s="91"/>
      <c r="E635" s="24"/>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5" customFormat="1" ht="15.75">
      <c r="A636" s="121"/>
      <c r="B636" s="112"/>
      <c r="C636" s="91"/>
      <c r="D636" s="91"/>
      <c r="E636" s="24"/>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5" customFormat="1" ht="15.75">
      <c r="A637" s="121"/>
      <c r="B637" s="112"/>
      <c r="C637" s="91"/>
      <c r="D637" s="91"/>
      <c r="E637" s="24"/>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5" customFormat="1" ht="15.75">
      <c r="A638" s="121"/>
      <c r="B638" s="112"/>
      <c r="C638" s="91"/>
      <c r="D638" s="91"/>
      <c r="E638" s="24"/>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5" customFormat="1" ht="15.75">
      <c r="A639" s="121"/>
      <c r="B639" s="112"/>
      <c r="C639" s="91"/>
      <c r="D639" s="91"/>
      <c r="E639" s="24"/>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5" customFormat="1" ht="15.75">
      <c r="A640" s="121"/>
      <c r="B640" s="112"/>
      <c r="C640" s="91"/>
      <c r="D640" s="91"/>
      <c r="E640" s="24"/>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5" customFormat="1" ht="15.75">
      <c r="A641" s="121"/>
      <c r="B641" s="112"/>
      <c r="C641" s="91"/>
      <c r="D641" s="91"/>
      <c r="E641" s="24"/>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5" customFormat="1" ht="15.75">
      <c r="A642" s="121"/>
      <c r="B642" s="112"/>
      <c r="C642" s="91"/>
      <c r="D642" s="91"/>
      <c r="E642" s="24"/>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5" customFormat="1" ht="15.75">
      <c r="A643" s="121"/>
      <c r="B643" s="112"/>
      <c r="C643" s="91"/>
      <c r="D643" s="91"/>
      <c r="E643" s="24"/>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5" customFormat="1" ht="15.75">
      <c r="A644" s="121"/>
      <c r="B644" s="112"/>
      <c r="C644" s="91"/>
      <c r="D644" s="91"/>
      <c r="E644" s="24"/>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5" customFormat="1" ht="15.75">
      <c r="A645" s="121"/>
      <c r="B645" s="112"/>
      <c r="C645" s="91"/>
      <c r="D645" s="91"/>
      <c r="E645" s="24"/>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5" customFormat="1" ht="15.75">
      <c r="A646" s="121"/>
      <c r="B646" s="112"/>
      <c r="C646" s="91"/>
      <c r="D646" s="91"/>
      <c r="E646" s="24"/>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5" customFormat="1" ht="15.75">
      <c r="A647" s="121"/>
      <c r="B647" s="112"/>
      <c r="C647" s="91"/>
      <c r="D647" s="91"/>
      <c r="E647" s="24"/>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5" customFormat="1" ht="15.75">
      <c r="A648" s="121"/>
      <c r="B648" s="112"/>
      <c r="C648" s="91"/>
      <c r="D648" s="91"/>
      <c r="E648" s="24"/>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5" customFormat="1" ht="15.75">
      <c r="A649" s="121"/>
      <c r="B649" s="112"/>
      <c r="C649" s="91"/>
      <c r="D649" s="91"/>
      <c r="E649" s="24"/>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5" customFormat="1" ht="15.75">
      <c r="A650" s="121"/>
      <c r="B650" s="112"/>
      <c r="C650" s="91"/>
      <c r="D650" s="91"/>
      <c r="E650" s="24"/>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5" customFormat="1" ht="15.75">
      <c r="A651" s="121"/>
      <c r="B651" s="112"/>
      <c r="C651" s="91"/>
      <c r="D651" s="91"/>
      <c r="E651" s="24"/>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5" customFormat="1" ht="15.75">
      <c r="A652" s="121"/>
      <c r="B652" s="112"/>
      <c r="C652" s="91"/>
      <c r="D652" s="91"/>
      <c r="E652" s="24"/>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5" customFormat="1" ht="15.75">
      <c r="A653" s="121"/>
      <c r="B653" s="112"/>
      <c r="C653" s="91"/>
      <c r="D653" s="91"/>
      <c r="E653" s="24"/>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5" customFormat="1" ht="15.75">
      <c r="A654" s="121"/>
      <c r="B654" s="112"/>
      <c r="C654" s="91"/>
      <c r="D654" s="91"/>
      <c r="E654" s="24"/>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5" customFormat="1" ht="15.75">
      <c r="A655" s="121"/>
      <c r="B655" s="112"/>
      <c r="C655" s="91"/>
      <c r="D655" s="91"/>
      <c r="E655" s="24"/>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5" customFormat="1" ht="15.75">
      <c r="A656" s="121"/>
      <c r="B656" s="112"/>
      <c r="C656" s="91"/>
      <c r="D656" s="91"/>
      <c r="E656" s="24"/>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5" customFormat="1" ht="15.75">
      <c r="A657" s="121"/>
      <c r="B657" s="112"/>
      <c r="C657" s="91"/>
      <c r="D657" s="91"/>
      <c r="E657" s="24"/>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5" customFormat="1" ht="15.75">
      <c r="A658" s="121"/>
      <c r="B658" s="112"/>
      <c r="C658" s="91"/>
      <c r="D658" s="91"/>
      <c r="E658" s="24"/>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5" customFormat="1" ht="15.75">
      <c r="A659" s="121"/>
      <c r="B659" s="112"/>
      <c r="C659" s="91"/>
      <c r="D659" s="91"/>
      <c r="E659" s="24"/>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5" customFormat="1" ht="15.75">
      <c r="A660" s="121"/>
      <c r="B660" s="112"/>
      <c r="C660" s="91"/>
      <c r="D660" s="91"/>
      <c r="E660" s="24"/>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5" customFormat="1" ht="15.75">
      <c r="A661" s="121"/>
      <c r="B661" s="112"/>
      <c r="C661" s="91"/>
      <c r="D661" s="91"/>
      <c r="E661" s="24"/>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5" customFormat="1" ht="15.75">
      <c r="A662" s="121"/>
      <c r="B662" s="112"/>
      <c r="C662" s="91"/>
      <c r="D662" s="91"/>
      <c r="E662" s="24"/>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5" customFormat="1" ht="15.75">
      <c r="A663" s="121"/>
      <c r="B663" s="112"/>
      <c r="C663" s="91"/>
      <c r="D663" s="91"/>
      <c r="E663" s="24"/>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5" customFormat="1" ht="15.75">
      <c r="A664" s="121"/>
      <c r="B664" s="112"/>
      <c r="C664" s="91"/>
      <c r="D664" s="91"/>
      <c r="E664" s="24"/>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5" customFormat="1" ht="15.75">
      <c r="A665" s="121"/>
      <c r="B665" s="112"/>
      <c r="C665" s="91"/>
      <c r="D665" s="91"/>
      <c r="E665" s="24"/>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5" customFormat="1" ht="15.75">
      <c r="A666" s="121"/>
      <c r="B666" s="112"/>
      <c r="C666" s="91"/>
      <c r="D666" s="91"/>
      <c r="E666" s="24"/>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5" customFormat="1" ht="15.75">
      <c r="A667" s="121"/>
      <c r="B667" s="112"/>
      <c r="C667" s="91"/>
      <c r="D667" s="91"/>
      <c r="E667" s="24"/>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5" customFormat="1" ht="15.75">
      <c r="A668" s="121"/>
      <c r="B668" s="112"/>
      <c r="C668" s="91"/>
      <c r="D668" s="91"/>
      <c r="E668" s="24"/>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5" customFormat="1" ht="15.75">
      <c r="A669" s="121"/>
      <c r="B669" s="112"/>
      <c r="C669" s="91"/>
      <c r="D669" s="91"/>
      <c r="E669" s="24"/>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5" customFormat="1" ht="15.75">
      <c r="A670" s="121"/>
      <c r="B670" s="112"/>
      <c r="C670" s="91"/>
      <c r="D670" s="91"/>
      <c r="E670" s="24"/>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5" customFormat="1" ht="15.75">
      <c r="A671" s="121"/>
      <c r="B671" s="112"/>
      <c r="C671" s="91"/>
      <c r="D671" s="91"/>
      <c r="E671" s="24"/>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5" customFormat="1" ht="15.75">
      <c r="A672" s="121"/>
      <c r="B672" s="112"/>
      <c r="C672" s="91"/>
      <c r="D672" s="91"/>
      <c r="E672" s="24"/>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5" customFormat="1" ht="15.75">
      <c r="A673" s="121"/>
      <c r="B673" s="112"/>
      <c r="C673" s="91"/>
      <c r="D673" s="91"/>
      <c r="E673" s="24"/>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5" customFormat="1" ht="15.75">
      <c r="A674" s="121"/>
      <c r="B674" s="112"/>
      <c r="C674" s="91"/>
      <c r="D674" s="91"/>
      <c r="E674" s="24"/>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5" customFormat="1" ht="15.75">
      <c r="A675" s="121"/>
      <c r="B675" s="112"/>
      <c r="C675" s="91"/>
      <c r="D675" s="91"/>
      <c r="E675" s="24"/>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5" customFormat="1" ht="15.75">
      <c r="A676" s="121"/>
      <c r="B676" s="112"/>
      <c r="C676" s="91"/>
      <c r="D676" s="91"/>
      <c r="E676" s="24"/>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5" customFormat="1" ht="15.75">
      <c r="A677" s="121"/>
      <c r="B677" s="112"/>
      <c r="C677" s="91"/>
      <c r="D677" s="91"/>
      <c r="E677" s="24"/>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5" customFormat="1" ht="15.75">
      <c r="A678" s="121"/>
      <c r="B678" s="112"/>
      <c r="C678" s="91"/>
      <c r="D678" s="91"/>
      <c r="E678" s="24"/>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5" customFormat="1" ht="15.75">
      <c r="A679" s="121"/>
      <c r="B679" s="112"/>
      <c r="C679" s="91"/>
      <c r="D679" s="91"/>
      <c r="E679" s="24"/>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5" customFormat="1" ht="15.75">
      <c r="A680" s="121"/>
      <c r="B680" s="112"/>
      <c r="C680" s="91"/>
      <c r="D680" s="91"/>
      <c r="E680" s="24"/>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5" customFormat="1" ht="15.75">
      <c r="A681" s="121"/>
      <c r="B681" s="112"/>
      <c r="C681" s="91"/>
      <c r="D681" s="91"/>
      <c r="E681" s="24"/>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5" customFormat="1" ht="15.75">
      <c r="A682" s="121"/>
      <c r="B682" s="112"/>
      <c r="C682" s="91"/>
      <c r="D682" s="91"/>
      <c r="E682" s="24"/>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5" customFormat="1" ht="15.75">
      <c r="A683" s="121"/>
      <c r="B683" s="112"/>
      <c r="C683" s="91"/>
      <c r="D683" s="91"/>
      <c r="E683" s="24"/>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5" customFormat="1" ht="15.75">
      <c r="A684" s="121"/>
      <c r="B684" s="112"/>
      <c r="C684" s="91"/>
      <c r="D684" s="91"/>
      <c r="E684" s="24"/>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5" customFormat="1" ht="15.75">
      <c r="A685" s="121"/>
      <c r="B685" s="112"/>
      <c r="C685" s="91"/>
      <c r="D685" s="91"/>
      <c r="E685" s="24"/>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5" customFormat="1" ht="15.75">
      <c r="A686" s="121"/>
      <c r="B686" s="112"/>
      <c r="C686" s="91"/>
      <c r="D686" s="91"/>
      <c r="E686" s="24"/>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5" customFormat="1" ht="15.75">
      <c r="A687" s="121"/>
      <c r="B687" s="112"/>
      <c r="C687" s="91"/>
      <c r="D687" s="91"/>
      <c r="E687" s="24"/>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5" customFormat="1" ht="15.75">
      <c r="A688" s="121"/>
      <c r="B688" s="112"/>
      <c r="C688" s="91"/>
      <c r="D688" s="91"/>
      <c r="E688" s="24"/>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5" customFormat="1" ht="15.75">
      <c r="A689" s="121"/>
      <c r="B689" s="112"/>
      <c r="C689" s="91"/>
      <c r="D689" s="91"/>
      <c r="E689" s="24"/>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5" customFormat="1" ht="15.75">
      <c r="A690" s="121"/>
      <c r="B690" s="112"/>
      <c r="C690" s="91"/>
      <c r="D690" s="91"/>
      <c r="E690" s="24"/>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5" customFormat="1" ht="15.75">
      <c r="A691" s="121"/>
      <c r="B691" s="112"/>
      <c r="C691" s="91"/>
      <c r="D691" s="91"/>
      <c r="E691" s="24"/>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5" customFormat="1" ht="15.75">
      <c r="A692" s="121"/>
      <c r="B692" s="112"/>
      <c r="C692" s="91"/>
      <c r="D692" s="91"/>
      <c r="E692" s="24"/>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5" customFormat="1" ht="15.75">
      <c r="A693" s="121"/>
      <c r="B693" s="112"/>
      <c r="C693" s="91"/>
      <c r="D693" s="91"/>
      <c r="E693" s="24"/>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5" customFormat="1" ht="15.75">
      <c r="A694" s="121"/>
      <c r="B694" s="112"/>
      <c r="C694" s="91"/>
      <c r="D694" s="91"/>
      <c r="E694" s="24"/>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5" customFormat="1" ht="15.75">
      <c r="A695" s="121"/>
      <c r="B695" s="112"/>
      <c r="C695" s="91"/>
      <c r="D695" s="91"/>
      <c r="E695" s="24"/>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5" customFormat="1" ht="15.75">
      <c r="A696" s="121"/>
      <c r="B696" s="112"/>
      <c r="C696" s="91"/>
      <c r="D696" s="91"/>
      <c r="E696" s="24"/>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5" customFormat="1" ht="15.75">
      <c r="A697" s="121"/>
      <c r="B697" s="112"/>
      <c r="C697" s="91"/>
      <c r="D697" s="91"/>
      <c r="E697" s="24"/>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5" customFormat="1" ht="15.75">
      <c r="A698" s="121"/>
      <c r="B698" s="112"/>
      <c r="C698" s="91"/>
      <c r="D698" s="91"/>
      <c r="E698" s="24"/>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5" customFormat="1" ht="15.75">
      <c r="A699" s="121"/>
      <c r="B699" s="112"/>
      <c r="C699" s="91"/>
      <c r="D699" s="91"/>
      <c r="E699" s="24"/>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5" customFormat="1" ht="15.75">
      <c r="A700" s="121"/>
      <c r="B700" s="112"/>
      <c r="C700" s="91"/>
      <c r="D700" s="91"/>
      <c r="E700" s="24"/>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5" customFormat="1" ht="15.75">
      <c r="A701" s="121"/>
      <c r="B701" s="112"/>
      <c r="C701" s="91"/>
      <c r="D701" s="91"/>
      <c r="E701" s="24"/>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5" customFormat="1" ht="15.75">
      <c r="A702" s="121"/>
      <c r="B702" s="112"/>
      <c r="C702" s="91"/>
      <c r="D702" s="91"/>
      <c r="E702" s="24"/>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5" customFormat="1" ht="15.75">
      <c r="A703" s="121"/>
      <c r="B703" s="112"/>
      <c r="C703" s="91"/>
      <c r="D703" s="91"/>
      <c r="E703" s="24"/>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5" customFormat="1" ht="15.75">
      <c r="A704" s="121"/>
      <c r="B704" s="112"/>
      <c r="C704" s="91"/>
      <c r="D704" s="91"/>
      <c r="E704" s="24"/>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5" customFormat="1" ht="15.75">
      <c r="A705" s="121"/>
      <c r="B705" s="112"/>
      <c r="C705" s="91"/>
      <c r="D705" s="91"/>
      <c r="E705" s="24"/>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5" customFormat="1" ht="15.75">
      <c r="A706" s="121"/>
      <c r="B706" s="112"/>
      <c r="C706" s="91"/>
      <c r="D706" s="91"/>
      <c r="E706" s="24"/>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5" customFormat="1" ht="15.75">
      <c r="A707" s="121"/>
      <c r="B707" s="112"/>
      <c r="C707" s="91"/>
      <c r="D707" s="91"/>
      <c r="E707" s="24"/>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5" customFormat="1" ht="15.75">
      <c r="A708" s="121"/>
      <c r="B708" s="112"/>
      <c r="C708" s="91"/>
      <c r="D708" s="91"/>
      <c r="E708" s="24"/>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5" customFormat="1" ht="15.75">
      <c r="A709" s="121"/>
      <c r="B709" s="112"/>
      <c r="C709" s="91"/>
      <c r="D709" s="91"/>
      <c r="E709" s="24"/>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5" customFormat="1" ht="15.75">
      <c r="A710" s="121"/>
      <c r="B710" s="112"/>
      <c r="C710" s="91"/>
      <c r="D710" s="91"/>
      <c r="E710" s="24"/>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5" customFormat="1" ht="15.75">
      <c r="A711" s="121"/>
      <c r="B711" s="112"/>
      <c r="C711" s="91"/>
      <c r="D711" s="91"/>
      <c r="E711" s="24"/>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5" customFormat="1" ht="15.75">
      <c r="A712" s="121"/>
      <c r="B712" s="112"/>
      <c r="C712" s="91"/>
      <c r="D712" s="91"/>
      <c r="E712" s="24"/>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5" customFormat="1" ht="15.75">
      <c r="A713" s="121"/>
      <c r="B713" s="112"/>
      <c r="C713" s="91"/>
      <c r="D713" s="91"/>
      <c r="E713" s="24"/>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5" customFormat="1" ht="15.75">
      <c r="A714" s="121"/>
      <c r="B714" s="112"/>
      <c r="C714" s="91"/>
      <c r="D714" s="91"/>
      <c r="E714" s="24"/>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5" customFormat="1" ht="15.75">
      <c r="A715" s="121"/>
      <c r="B715" s="112"/>
      <c r="C715" s="91"/>
      <c r="D715" s="91"/>
      <c r="E715" s="24"/>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5" customFormat="1" ht="15.75">
      <c r="A716" s="121"/>
      <c r="B716" s="112"/>
      <c r="C716" s="91"/>
      <c r="D716" s="91"/>
      <c r="E716" s="24"/>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5" customFormat="1" ht="15.75">
      <c r="A717" s="121"/>
      <c r="B717" s="112"/>
      <c r="C717" s="91"/>
      <c r="D717" s="91"/>
      <c r="E717" s="24"/>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5" customFormat="1" ht="15.75">
      <c r="A718" s="121"/>
      <c r="B718" s="112"/>
      <c r="C718" s="91"/>
      <c r="D718" s="91"/>
      <c r="E718" s="24"/>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5" customFormat="1" ht="15.75">
      <c r="A719" s="121"/>
      <c r="B719" s="112"/>
      <c r="C719" s="91"/>
      <c r="D719" s="91"/>
      <c r="E719" s="24"/>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5" customFormat="1" ht="15.75">
      <c r="A720" s="121"/>
      <c r="B720" s="112"/>
      <c r="C720" s="91"/>
      <c r="D720" s="91"/>
      <c r="E720" s="24"/>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5" customFormat="1" ht="15.75">
      <c r="A721" s="121"/>
      <c r="B721" s="112"/>
      <c r="C721" s="91"/>
      <c r="D721" s="91"/>
      <c r="E721" s="24"/>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5" customFormat="1" ht="15.75">
      <c r="A722" s="121"/>
      <c r="B722" s="112"/>
      <c r="C722" s="91"/>
      <c r="D722" s="91"/>
      <c r="E722" s="24"/>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5" customFormat="1" ht="15.75">
      <c r="A723" s="121"/>
      <c r="B723" s="112"/>
      <c r="C723" s="91"/>
      <c r="D723" s="91"/>
      <c r="E723" s="24"/>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5" customFormat="1" ht="15.75">
      <c r="A724" s="121"/>
      <c r="B724" s="112"/>
      <c r="C724" s="91"/>
      <c r="D724" s="91"/>
      <c r="E724" s="24"/>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5" customFormat="1" ht="15.75">
      <c r="A725" s="121"/>
      <c r="B725" s="112"/>
      <c r="C725" s="91"/>
      <c r="D725" s="91"/>
      <c r="E725" s="24"/>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5" customFormat="1" ht="15.75">
      <c r="A726" s="121"/>
      <c r="B726" s="112"/>
      <c r="C726" s="91"/>
      <c r="D726" s="91"/>
      <c r="E726" s="24"/>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5" customFormat="1" ht="15.75">
      <c r="A727" s="121"/>
      <c r="B727" s="112"/>
      <c r="C727" s="91"/>
      <c r="D727" s="91"/>
      <c r="E727" s="24"/>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5" customFormat="1" ht="15.75">
      <c r="A728" s="121"/>
      <c r="B728" s="112"/>
      <c r="C728" s="91"/>
      <c r="D728" s="91"/>
      <c r="E728" s="24"/>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5" customFormat="1" ht="15.75">
      <c r="A729" s="121"/>
      <c r="B729" s="112"/>
      <c r="C729" s="91"/>
      <c r="D729" s="91"/>
      <c r="E729" s="24"/>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5" customFormat="1" ht="15.75">
      <c r="A730" s="121"/>
      <c r="B730" s="112"/>
      <c r="C730" s="91"/>
      <c r="D730" s="91"/>
      <c r="E730" s="24"/>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5" customFormat="1" ht="15.75">
      <c r="A731" s="121"/>
      <c r="B731" s="112"/>
      <c r="C731" s="91"/>
      <c r="D731" s="91"/>
      <c r="E731" s="24"/>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5" customFormat="1" ht="15.75">
      <c r="A732" s="121"/>
      <c r="B732" s="112"/>
      <c r="C732" s="91"/>
      <c r="D732" s="91"/>
      <c r="E732" s="24"/>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5" customFormat="1" ht="15.75">
      <c r="A733" s="121"/>
      <c r="B733" s="112"/>
      <c r="C733" s="91"/>
      <c r="D733" s="91"/>
      <c r="E733" s="24"/>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5" customFormat="1" ht="15.75">
      <c r="A734" s="121"/>
      <c r="B734" s="112"/>
      <c r="C734" s="91"/>
      <c r="D734" s="91"/>
      <c r="E734" s="24"/>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5" customFormat="1" ht="15.75">
      <c r="A735" s="121"/>
      <c r="B735" s="112"/>
      <c r="C735" s="91"/>
      <c r="D735" s="91"/>
      <c r="E735" s="24"/>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5" customFormat="1" ht="15.75">
      <c r="A736" s="121"/>
      <c r="B736" s="112"/>
      <c r="C736" s="91"/>
      <c r="D736" s="91"/>
      <c r="E736" s="24"/>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5" customFormat="1" ht="15.75">
      <c r="A737" s="121"/>
      <c r="B737" s="112"/>
      <c r="C737" s="91"/>
      <c r="D737" s="91"/>
      <c r="E737" s="24"/>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5" customFormat="1" ht="15.75">
      <c r="A738" s="121"/>
      <c r="B738" s="112"/>
      <c r="C738" s="91"/>
      <c r="D738" s="91"/>
      <c r="E738" s="24"/>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5" customFormat="1" ht="15.75">
      <c r="A739" s="121"/>
      <c r="B739" s="112"/>
      <c r="C739" s="91"/>
      <c r="D739" s="91"/>
      <c r="E739" s="24"/>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5" customFormat="1" ht="15.75">
      <c r="A740" s="121"/>
      <c r="B740" s="112"/>
      <c r="C740" s="91"/>
      <c r="D740" s="91"/>
      <c r="E740" s="24"/>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5" customFormat="1" ht="15.75">
      <c r="A741" s="121"/>
      <c r="B741" s="112"/>
      <c r="C741" s="91"/>
      <c r="D741" s="91"/>
      <c r="E741" s="24"/>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5" customFormat="1" ht="15.75">
      <c r="A742" s="121"/>
      <c r="B742" s="112"/>
      <c r="C742" s="91"/>
      <c r="D742" s="91"/>
      <c r="E742" s="24"/>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5" customFormat="1" ht="15.75">
      <c r="A743" s="121"/>
      <c r="B743" s="112"/>
      <c r="C743" s="91"/>
      <c r="D743" s="91"/>
      <c r="E743" s="24"/>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5" customFormat="1" ht="15.75">
      <c r="A744" s="121"/>
      <c r="B744" s="112"/>
      <c r="C744" s="91"/>
      <c r="D744" s="91"/>
      <c r="E744" s="24"/>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5" customFormat="1" ht="15.75">
      <c r="A745" s="121"/>
      <c r="B745" s="112"/>
      <c r="C745" s="91"/>
      <c r="D745" s="91"/>
      <c r="E745" s="24"/>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5" customFormat="1" ht="15.75">
      <c r="A746" s="121"/>
      <c r="B746" s="112"/>
      <c r="C746" s="91"/>
      <c r="D746" s="91"/>
      <c r="E746" s="24"/>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5" customFormat="1" ht="15.75">
      <c r="A747" s="121"/>
      <c r="B747" s="112"/>
      <c r="C747" s="91"/>
      <c r="D747" s="91"/>
      <c r="E747" s="24"/>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5" customFormat="1" ht="15.75">
      <c r="A748" s="121"/>
      <c r="B748" s="112"/>
      <c r="C748" s="91"/>
      <c r="D748" s="91"/>
      <c r="E748" s="24"/>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5" customFormat="1" ht="15.75">
      <c r="A749" s="121"/>
      <c r="B749" s="112"/>
      <c r="C749" s="91"/>
      <c r="D749" s="91"/>
      <c r="E749" s="24"/>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5" customFormat="1" ht="15.75">
      <c r="A750" s="121"/>
      <c r="B750" s="112"/>
      <c r="C750" s="91"/>
      <c r="D750" s="91"/>
      <c r="E750" s="24"/>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5" customFormat="1" ht="15.75">
      <c r="A751" s="121"/>
      <c r="B751" s="112"/>
      <c r="C751" s="91"/>
      <c r="D751" s="91"/>
      <c r="E751" s="24"/>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5" customFormat="1" ht="15.75">
      <c r="A752" s="121"/>
      <c r="B752" s="112"/>
      <c r="C752" s="91"/>
      <c r="D752" s="91"/>
      <c r="E752" s="24"/>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5" customFormat="1" ht="15.75">
      <c r="A753" s="121"/>
      <c r="B753" s="112"/>
      <c r="C753" s="91"/>
      <c r="D753" s="91"/>
      <c r="E753" s="24"/>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5" customFormat="1" ht="15.75">
      <c r="A754" s="121"/>
      <c r="B754" s="112"/>
      <c r="C754" s="91"/>
      <c r="D754" s="91"/>
      <c r="E754" s="24"/>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5" customFormat="1" ht="15.75">
      <c r="A755" s="121"/>
      <c r="B755" s="112"/>
      <c r="C755" s="91"/>
      <c r="D755" s="91"/>
      <c r="E755" s="24"/>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5" customFormat="1" ht="15.75">
      <c r="A756" s="121"/>
      <c r="B756" s="112"/>
      <c r="C756" s="91"/>
      <c r="D756" s="91"/>
      <c r="E756" s="24"/>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5" customFormat="1" ht="15.75">
      <c r="A757" s="121"/>
      <c r="B757" s="112"/>
      <c r="C757" s="91"/>
      <c r="D757" s="91"/>
      <c r="E757" s="24"/>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5" customFormat="1" ht="15.75">
      <c r="A758" s="121"/>
      <c r="B758" s="112"/>
      <c r="C758" s="91"/>
      <c r="D758" s="91"/>
      <c r="E758" s="24"/>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5" customFormat="1" ht="15.75">
      <c r="A759" s="121"/>
      <c r="B759" s="112"/>
      <c r="C759" s="91"/>
      <c r="D759" s="91"/>
      <c r="E759" s="24"/>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5" customFormat="1" ht="15.75">
      <c r="A760" s="121"/>
      <c r="B760" s="112"/>
      <c r="C760" s="91"/>
      <c r="D760" s="91"/>
      <c r="E760" s="24"/>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5" customFormat="1" ht="15.75">
      <c r="A761" s="121"/>
      <c r="B761" s="112"/>
      <c r="C761" s="91"/>
      <c r="D761" s="91"/>
      <c r="E761" s="24"/>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5" customFormat="1" ht="15.75">
      <c r="A762" s="121"/>
      <c r="B762" s="112"/>
      <c r="C762" s="91"/>
      <c r="D762" s="91"/>
      <c r="E762" s="24"/>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5" customFormat="1" ht="15.75">
      <c r="A763" s="121"/>
      <c r="B763" s="112"/>
      <c r="C763" s="91"/>
      <c r="D763" s="91"/>
      <c r="E763" s="24"/>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5" customFormat="1" ht="15.75">
      <c r="A764" s="121"/>
      <c r="B764" s="112"/>
      <c r="C764" s="91"/>
      <c r="D764" s="91"/>
      <c r="E764" s="24"/>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5" customFormat="1" ht="15.75">
      <c r="A765" s="121"/>
      <c r="B765" s="112"/>
      <c r="C765" s="91"/>
      <c r="D765" s="91"/>
      <c r="E765" s="24"/>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5" customFormat="1" ht="15.75">
      <c r="A766" s="121"/>
      <c r="B766" s="112"/>
      <c r="C766" s="91"/>
      <c r="D766" s="91"/>
      <c r="E766" s="24"/>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5" customFormat="1" ht="15.75">
      <c r="A767" s="121"/>
      <c r="B767" s="112"/>
      <c r="C767" s="91"/>
      <c r="D767" s="91"/>
      <c r="E767" s="24"/>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5" customFormat="1" ht="15.75">
      <c r="A768" s="121"/>
      <c r="B768" s="112"/>
      <c r="C768" s="91"/>
      <c r="D768" s="91"/>
      <c r="E768" s="24"/>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5" customFormat="1" ht="15.75">
      <c r="A769" s="121"/>
      <c r="B769" s="112"/>
      <c r="C769" s="91"/>
      <c r="D769" s="91"/>
      <c r="E769" s="24"/>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5" customFormat="1" ht="15.75">
      <c r="A770" s="121"/>
      <c r="B770" s="112"/>
      <c r="C770" s="91"/>
      <c r="D770" s="91"/>
      <c r="E770" s="24"/>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5" customFormat="1" ht="15.75">
      <c r="A771" s="121"/>
      <c r="B771" s="112"/>
      <c r="C771" s="91"/>
      <c r="D771" s="91"/>
      <c r="E771" s="24"/>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5" customFormat="1" ht="15.75">
      <c r="A772" s="121"/>
      <c r="B772" s="112"/>
      <c r="C772" s="91"/>
      <c r="D772" s="91"/>
      <c r="E772" s="24"/>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5" customFormat="1" ht="15.75">
      <c r="A773" s="121"/>
      <c r="B773" s="112"/>
      <c r="C773" s="91"/>
      <c r="D773" s="91"/>
      <c r="E773" s="24"/>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5" customFormat="1" ht="15.75">
      <c r="A774" s="121"/>
      <c r="B774" s="112"/>
      <c r="C774" s="91"/>
      <c r="D774" s="91"/>
      <c r="E774" s="24"/>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5" customFormat="1" ht="15.75">
      <c r="A775" s="121"/>
      <c r="B775" s="112"/>
      <c r="C775" s="91"/>
      <c r="D775" s="91"/>
      <c r="E775" s="24"/>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5" customFormat="1" ht="15.75">
      <c r="A776" s="121"/>
      <c r="B776" s="112"/>
      <c r="C776" s="91"/>
      <c r="D776" s="91"/>
      <c r="E776" s="24"/>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5" customFormat="1" ht="15.75">
      <c r="A777" s="121"/>
      <c r="B777" s="112"/>
      <c r="C777" s="91"/>
      <c r="D777" s="91"/>
      <c r="E777" s="24"/>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5" customFormat="1" ht="15.75">
      <c r="A778" s="121"/>
      <c r="B778" s="112"/>
      <c r="C778" s="91"/>
      <c r="D778" s="91"/>
      <c r="E778" s="24"/>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5" customFormat="1" ht="15.75">
      <c r="A779" s="121"/>
      <c r="B779" s="112"/>
      <c r="C779" s="91"/>
      <c r="D779" s="91"/>
      <c r="E779" s="24"/>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5" customFormat="1" ht="15.75">
      <c r="A780" s="121"/>
      <c r="B780" s="112"/>
      <c r="C780" s="91"/>
      <c r="D780" s="91"/>
      <c r="E780" s="24"/>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5" customFormat="1" ht="15.75">
      <c r="A781" s="121"/>
      <c r="B781" s="112"/>
      <c r="C781" s="91"/>
      <c r="D781" s="91"/>
      <c r="E781" s="24"/>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5" customFormat="1" ht="15.75">
      <c r="A782" s="121"/>
      <c r="B782" s="112"/>
      <c r="C782" s="91"/>
      <c r="D782" s="91"/>
      <c r="E782" s="24"/>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5" customFormat="1" ht="15.75">
      <c r="A783" s="121"/>
      <c r="B783" s="112"/>
      <c r="C783" s="91"/>
      <c r="D783" s="91"/>
      <c r="E783" s="24"/>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5" customFormat="1" ht="15.75">
      <c r="A784" s="121"/>
      <c r="B784" s="112"/>
      <c r="C784" s="91"/>
      <c r="D784" s="91"/>
      <c r="E784" s="24"/>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5" customFormat="1" ht="15.75">
      <c r="A785" s="121"/>
      <c r="B785" s="112"/>
      <c r="C785" s="91"/>
      <c r="D785" s="91"/>
      <c r="E785" s="24"/>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5" customFormat="1" ht="15.75">
      <c r="A786" s="121"/>
      <c r="B786" s="112"/>
      <c r="C786" s="91"/>
      <c r="D786" s="91"/>
      <c r="E786" s="24"/>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5" customFormat="1" ht="15.75">
      <c r="A787" s="121"/>
      <c r="B787" s="112"/>
      <c r="C787" s="91"/>
      <c r="D787" s="91"/>
      <c r="E787" s="24"/>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5" customFormat="1" ht="15.75">
      <c r="A788" s="121"/>
      <c r="B788" s="112"/>
      <c r="C788" s="91"/>
      <c r="D788" s="91"/>
      <c r="E788" s="24"/>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5" customFormat="1" ht="15.75">
      <c r="A789" s="121"/>
      <c r="B789" s="112"/>
      <c r="C789" s="91"/>
      <c r="D789" s="91"/>
      <c r="E789" s="24"/>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5" customFormat="1" ht="15.75">
      <c r="A790" s="121"/>
      <c r="B790" s="112"/>
      <c r="C790" s="91"/>
      <c r="D790" s="91"/>
      <c r="E790" s="24"/>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5" customFormat="1" ht="15.75">
      <c r="A791" s="121"/>
      <c r="B791" s="112"/>
      <c r="C791" s="91"/>
      <c r="D791" s="91"/>
      <c r="E791" s="24"/>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5" customFormat="1" ht="15.75">
      <c r="A792" s="121"/>
      <c r="B792" s="112"/>
      <c r="C792" s="91"/>
      <c r="D792" s="91"/>
      <c r="E792" s="24"/>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5" customFormat="1" ht="15.75">
      <c r="A793" s="121"/>
      <c r="B793" s="112"/>
      <c r="C793" s="91"/>
      <c r="D793" s="91"/>
      <c r="E793" s="24"/>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5" customFormat="1" ht="15.75">
      <c r="A794" s="121"/>
      <c r="B794" s="112"/>
      <c r="C794" s="91"/>
      <c r="D794" s="91"/>
      <c r="E794" s="24"/>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5" customFormat="1" ht="15.75">
      <c r="A795" s="121"/>
      <c r="B795" s="112"/>
      <c r="C795" s="91"/>
      <c r="D795" s="91"/>
      <c r="E795" s="24"/>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5" customFormat="1" ht="15.75">
      <c r="A796" s="121"/>
      <c r="B796" s="112"/>
      <c r="C796" s="91"/>
      <c r="D796" s="91"/>
      <c r="E796" s="24"/>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5" customFormat="1" ht="15.75">
      <c r="A797" s="121"/>
      <c r="B797" s="112"/>
      <c r="C797" s="91"/>
      <c r="D797" s="91"/>
      <c r="E797" s="24"/>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5" customFormat="1" ht="15.75">
      <c r="A798" s="121"/>
      <c r="B798" s="112"/>
      <c r="C798" s="91"/>
      <c r="D798" s="91"/>
      <c r="E798" s="24"/>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5" customFormat="1" ht="15.75">
      <c r="A799" s="121"/>
      <c r="B799" s="112"/>
      <c r="C799" s="91"/>
      <c r="D799" s="91"/>
      <c r="E799" s="24"/>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5" customFormat="1" ht="15.75">
      <c r="A800" s="121"/>
      <c r="B800" s="112"/>
      <c r="C800" s="91"/>
      <c r="D800" s="91"/>
      <c r="E800" s="24"/>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5" customFormat="1" ht="15.75">
      <c r="A801" s="121"/>
      <c r="B801" s="112"/>
      <c r="C801" s="91"/>
      <c r="D801" s="91"/>
      <c r="E801" s="24"/>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5" customFormat="1" ht="15.75">
      <c r="A802" s="121"/>
      <c r="B802" s="112"/>
      <c r="C802" s="91"/>
      <c r="D802" s="91"/>
      <c r="E802" s="24"/>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5" customFormat="1" ht="15.75">
      <c r="A803" s="121"/>
      <c r="B803" s="112"/>
      <c r="C803" s="91"/>
      <c r="D803" s="91"/>
      <c r="E803" s="24"/>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5" customFormat="1" ht="15.75">
      <c r="A804" s="121"/>
      <c r="B804" s="112"/>
      <c r="C804" s="91"/>
      <c r="D804" s="91"/>
      <c r="E804" s="24"/>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5" customFormat="1" ht="15.75">
      <c r="A805" s="121"/>
      <c r="B805" s="112"/>
      <c r="C805" s="91"/>
      <c r="D805" s="91"/>
      <c r="E805" s="24"/>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5" customFormat="1" ht="15.75">
      <c r="A806" s="121"/>
      <c r="B806" s="112"/>
      <c r="C806" s="91"/>
      <c r="D806" s="91"/>
      <c r="E806" s="24"/>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5" customFormat="1" ht="15.75">
      <c r="A807" s="121"/>
      <c r="B807" s="112"/>
      <c r="C807" s="91"/>
      <c r="D807" s="91"/>
      <c r="E807" s="24"/>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5" customFormat="1" ht="15.75">
      <c r="A808" s="121"/>
      <c r="B808" s="112"/>
      <c r="C808" s="91"/>
      <c r="D808" s="91"/>
      <c r="E808" s="24"/>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5" customFormat="1" ht="15.75">
      <c r="A809" s="121"/>
      <c r="B809" s="112"/>
      <c r="C809" s="91"/>
      <c r="D809" s="91"/>
      <c r="E809" s="24"/>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5" customFormat="1" ht="15.75">
      <c r="A810" s="121"/>
      <c r="B810" s="112"/>
      <c r="C810" s="91"/>
      <c r="D810" s="91"/>
      <c r="E810" s="24"/>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5" customFormat="1" ht="15.75">
      <c r="A811" s="121"/>
      <c r="B811" s="112"/>
      <c r="C811" s="91"/>
      <c r="D811" s="91"/>
      <c r="E811" s="24"/>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5" customFormat="1" ht="15.75">
      <c r="A812" s="121"/>
      <c r="B812" s="112"/>
      <c r="C812" s="91"/>
      <c r="D812" s="91"/>
      <c r="E812" s="24"/>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5" customFormat="1" ht="15.75">
      <c r="A813" s="121"/>
      <c r="B813" s="112"/>
      <c r="C813" s="91"/>
      <c r="D813" s="91"/>
      <c r="E813" s="24"/>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5" customFormat="1" ht="15.75">
      <c r="A814" s="121"/>
      <c r="B814" s="112"/>
      <c r="C814" s="91"/>
      <c r="D814" s="91"/>
      <c r="E814" s="24"/>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5" customFormat="1" ht="15.75">
      <c r="A815" s="121"/>
      <c r="B815" s="112"/>
      <c r="C815" s="91"/>
      <c r="D815" s="91"/>
      <c r="E815" s="24"/>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5" customFormat="1" ht="15.75">
      <c r="A816" s="121"/>
      <c r="B816" s="112"/>
      <c r="C816" s="91"/>
      <c r="D816" s="91"/>
      <c r="E816" s="24"/>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5" customFormat="1" ht="15.75">
      <c r="A817" s="121"/>
      <c r="B817" s="112"/>
      <c r="C817" s="91"/>
      <c r="D817" s="91"/>
      <c r="E817" s="24"/>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5" customFormat="1" ht="15.75">
      <c r="A818" s="121"/>
      <c r="B818" s="112"/>
      <c r="C818" s="91"/>
      <c r="D818" s="91"/>
      <c r="E818" s="24"/>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5" customFormat="1" ht="15.75">
      <c r="A819" s="121"/>
      <c r="B819" s="112"/>
      <c r="C819" s="91"/>
      <c r="D819" s="91"/>
      <c r="E819" s="24"/>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5" customFormat="1" ht="15.75">
      <c r="A820" s="121"/>
      <c r="B820" s="112"/>
      <c r="C820" s="91"/>
      <c r="D820" s="91"/>
      <c r="E820" s="24"/>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5" customFormat="1" ht="15.75">
      <c r="A821" s="121"/>
      <c r="B821" s="112"/>
      <c r="C821" s="91"/>
      <c r="D821" s="91"/>
      <c r="E821" s="24"/>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5" customFormat="1" ht="15.75">
      <c r="A822" s="121"/>
      <c r="B822" s="112"/>
      <c r="C822" s="91"/>
      <c r="D822" s="91"/>
      <c r="E822" s="24"/>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5" customFormat="1" ht="15.75">
      <c r="A823" s="121"/>
      <c r="B823" s="112"/>
      <c r="C823" s="91"/>
      <c r="D823" s="91"/>
      <c r="E823" s="24"/>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5" customFormat="1" ht="15.75">
      <c r="A824" s="121"/>
      <c r="B824" s="112"/>
      <c r="C824" s="91"/>
      <c r="D824" s="91"/>
      <c r="E824" s="24"/>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5" customFormat="1" ht="15.75">
      <c r="A825" s="121"/>
      <c r="B825" s="112"/>
      <c r="C825" s="91"/>
      <c r="D825" s="91"/>
      <c r="E825" s="24"/>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5" customFormat="1" ht="15.75">
      <c r="A826" s="121"/>
      <c r="B826" s="112"/>
      <c r="C826" s="91"/>
      <c r="D826" s="91"/>
      <c r="E826" s="24"/>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5" customFormat="1" ht="15.75">
      <c r="A827" s="121"/>
      <c r="B827" s="112"/>
      <c r="C827" s="91"/>
      <c r="D827" s="91"/>
      <c r="E827" s="24"/>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5" customFormat="1" ht="15.75">
      <c r="A828" s="121"/>
      <c r="B828" s="112"/>
      <c r="C828" s="91"/>
      <c r="D828" s="91"/>
      <c r="E828" s="24"/>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5" customFormat="1" ht="15.75">
      <c r="A829" s="121"/>
      <c r="B829" s="112"/>
      <c r="C829" s="91"/>
      <c r="D829" s="91"/>
      <c r="E829" s="24"/>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5" customFormat="1" ht="15.75">
      <c r="A830" s="121"/>
      <c r="B830" s="112"/>
      <c r="C830" s="91"/>
      <c r="D830" s="91"/>
      <c r="E830" s="24"/>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5" customFormat="1" ht="15.75">
      <c r="A831" s="121"/>
      <c r="B831" s="112"/>
      <c r="C831" s="91"/>
      <c r="D831" s="91"/>
      <c r="E831" s="24"/>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5" customFormat="1" ht="15.75">
      <c r="A832" s="121"/>
      <c r="B832" s="112"/>
      <c r="C832" s="91"/>
      <c r="D832" s="91"/>
      <c r="E832" s="24"/>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5" customFormat="1" ht="15.75">
      <c r="A833" s="121"/>
      <c r="B833" s="112"/>
      <c r="C833" s="91"/>
      <c r="D833" s="91"/>
      <c r="E833" s="24"/>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5" customFormat="1" ht="15.75">
      <c r="A834" s="121"/>
      <c r="B834" s="112"/>
      <c r="C834" s="91"/>
      <c r="D834" s="91"/>
      <c r="E834" s="24"/>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5" customFormat="1" ht="15.75">
      <c r="A835" s="121"/>
      <c r="B835" s="112"/>
      <c r="C835" s="91"/>
      <c r="D835" s="91"/>
      <c r="E835" s="24"/>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5" customFormat="1" ht="15.75">
      <c r="A836" s="121"/>
      <c r="B836" s="112"/>
      <c r="C836" s="91"/>
      <c r="D836" s="91"/>
      <c r="E836" s="24"/>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5" customFormat="1" ht="15.75">
      <c r="A837" s="121"/>
      <c r="B837" s="112"/>
      <c r="C837" s="91"/>
      <c r="D837" s="91"/>
      <c r="E837" s="24"/>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5" customFormat="1" ht="15.75">
      <c r="A838" s="121"/>
      <c r="B838" s="112"/>
      <c r="C838" s="91"/>
      <c r="D838" s="91"/>
      <c r="E838" s="24"/>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5" customFormat="1" ht="15.75">
      <c r="A839" s="121"/>
      <c r="B839" s="112"/>
      <c r="C839" s="91"/>
      <c r="D839" s="91"/>
      <c r="E839" s="24"/>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5" customFormat="1" ht="15.75">
      <c r="A840" s="121"/>
      <c r="B840" s="112"/>
      <c r="C840" s="91"/>
      <c r="D840" s="91"/>
      <c r="E840" s="24"/>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5" customFormat="1" ht="15.75">
      <c r="A841" s="121"/>
      <c r="B841" s="112"/>
      <c r="C841" s="91"/>
      <c r="D841" s="91"/>
      <c r="E841" s="24"/>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5" customFormat="1" ht="15.75">
      <c r="A842" s="121"/>
      <c r="B842" s="112"/>
      <c r="C842" s="91"/>
      <c r="D842" s="91"/>
      <c r="E842" s="24"/>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5" customFormat="1" ht="15.75">
      <c r="A843" s="121"/>
      <c r="B843" s="112"/>
      <c r="C843" s="91"/>
      <c r="D843" s="91"/>
      <c r="E843" s="24"/>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5" customFormat="1" ht="15.75">
      <c r="A844" s="121"/>
      <c r="B844" s="112"/>
      <c r="C844" s="91"/>
      <c r="D844" s="91"/>
      <c r="E844" s="24"/>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5" customFormat="1" ht="15.75">
      <c r="A845" s="121"/>
      <c r="B845" s="112"/>
      <c r="C845" s="91"/>
      <c r="D845" s="91"/>
      <c r="E845" s="24"/>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5" customFormat="1" ht="15.75">
      <c r="A846" s="121"/>
      <c r="B846" s="112"/>
      <c r="C846" s="91"/>
      <c r="D846" s="91"/>
      <c r="E846" s="24"/>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5" customFormat="1" ht="15.75">
      <c r="A847" s="121"/>
      <c r="B847" s="112"/>
      <c r="C847" s="91"/>
      <c r="D847" s="91"/>
      <c r="E847" s="24"/>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5" customFormat="1" ht="15.75">
      <c r="A848" s="121"/>
      <c r="B848" s="112"/>
      <c r="C848" s="91"/>
      <c r="D848" s="91"/>
      <c r="E848" s="24"/>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5" customFormat="1" ht="15.75">
      <c r="A849" s="121"/>
      <c r="B849" s="112"/>
      <c r="C849" s="91"/>
      <c r="D849" s="91"/>
      <c r="E849" s="24"/>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5" customFormat="1" ht="15.75">
      <c r="A850" s="121"/>
      <c r="B850" s="112"/>
      <c r="C850" s="91"/>
      <c r="D850" s="91"/>
      <c r="E850" s="24"/>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5" customFormat="1" ht="15.75">
      <c r="A851" s="121"/>
      <c r="B851" s="112"/>
      <c r="C851" s="91"/>
      <c r="D851" s="91"/>
      <c r="E851" s="24"/>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5" customFormat="1" ht="15.75">
      <c r="A852" s="121"/>
      <c r="B852" s="112"/>
      <c r="C852" s="91"/>
      <c r="D852" s="91"/>
      <c r="E852" s="24"/>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5" customFormat="1" ht="15.75">
      <c r="A853" s="121"/>
      <c r="B853" s="112"/>
      <c r="C853" s="91"/>
      <c r="D853" s="91"/>
      <c r="E853" s="24"/>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5" customFormat="1" ht="15.75">
      <c r="A854" s="121"/>
      <c r="B854" s="112"/>
      <c r="C854" s="91"/>
      <c r="D854" s="91"/>
      <c r="E854" s="24"/>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5" customFormat="1" ht="15.75">
      <c r="A855" s="121"/>
      <c r="B855" s="112"/>
      <c r="C855" s="91"/>
      <c r="D855" s="91"/>
      <c r="E855" s="24"/>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5" customFormat="1" ht="15.75">
      <c r="A856" s="121"/>
      <c r="B856" s="112"/>
      <c r="C856" s="91"/>
      <c r="D856" s="91"/>
      <c r="E856" s="24"/>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5" customFormat="1" ht="15.75">
      <c r="A857" s="121"/>
      <c r="B857" s="112"/>
      <c r="C857" s="91"/>
      <c r="D857" s="91"/>
      <c r="E857" s="24"/>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5" customFormat="1" ht="15.75">
      <c r="A858" s="121"/>
      <c r="B858" s="112"/>
      <c r="C858" s="91"/>
      <c r="D858" s="91"/>
      <c r="E858" s="24"/>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5" customFormat="1" ht="15.75">
      <c r="A859" s="121"/>
      <c r="B859" s="112"/>
      <c r="C859" s="91"/>
      <c r="D859" s="91"/>
      <c r="E859" s="24"/>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5" customFormat="1" ht="15.75">
      <c r="A860" s="121"/>
      <c r="B860" s="112"/>
      <c r="C860" s="91"/>
      <c r="D860" s="91"/>
      <c r="E860" s="24"/>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5" customFormat="1" ht="15.75">
      <c r="A861" s="121"/>
      <c r="B861" s="112"/>
      <c r="C861" s="91"/>
      <c r="D861" s="91"/>
      <c r="E861" s="24"/>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5" customFormat="1" ht="15.75">
      <c r="A862" s="121"/>
      <c r="B862" s="112"/>
      <c r="C862" s="91"/>
      <c r="D862" s="91"/>
      <c r="E862" s="24"/>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5" customFormat="1" ht="15.75">
      <c r="A863" s="121"/>
      <c r="B863" s="112"/>
      <c r="C863" s="91"/>
      <c r="D863" s="91"/>
      <c r="E863" s="24"/>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5" customFormat="1" ht="15.75">
      <c r="A864" s="121"/>
      <c r="B864" s="112"/>
      <c r="C864" s="91"/>
      <c r="D864" s="91"/>
      <c r="E864" s="24"/>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5" customFormat="1" ht="15.75">
      <c r="A865" s="121"/>
      <c r="B865" s="112"/>
      <c r="C865" s="91"/>
      <c r="D865" s="91"/>
      <c r="E865" s="24"/>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5" customFormat="1" ht="15.75">
      <c r="A866" s="121"/>
      <c r="B866" s="112"/>
      <c r="C866" s="91"/>
      <c r="D866" s="91"/>
      <c r="E866" s="24"/>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5" customFormat="1" ht="15.75">
      <c r="A867" s="121"/>
      <c r="B867" s="112"/>
      <c r="C867" s="91"/>
      <c r="D867" s="91"/>
      <c r="E867" s="24"/>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5" customFormat="1" ht="15.75">
      <c r="A868" s="121"/>
      <c r="B868" s="112"/>
      <c r="C868" s="91"/>
      <c r="D868" s="91"/>
      <c r="E868" s="24"/>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5" customFormat="1" ht="15.75">
      <c r="A869" s="121"/>
      <c r="B869" s="112"/>
      <c r="C869" s="91"/>
      <c r="D869" s="91"/>
      <c r="E869" s="24"/>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5" customFormat="1" ht="15.75">
      <c r="A870" s="121"/>
      <c r="B870" s="112"/>
      <c r="C870" s="91"/>
      <c r="D870" s="91"/>
      <c r="E870" s="24"/>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5" customFormat="1" ht="15.75">
      <c r="A871" s="121"/>
      <c r="B871" s="112"/>
      <c r="C871" s="91"/>
      <c r="D871" s="91"/>
      <c r="E871" s="24"/>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5" customFormat="1" ht="15.75">
      <c r="A872" s="121"/>
      <c r="B872" s="112"/>
      <c r="C872" s="91"/>
      <c r="D872" s="91"/>
      <c r="E872" s="24"/>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5" customFormat="1" ht="15.75">
      <c r="A873" s="121"/>
      <c r="B873" s="112"/>
      <c r="C873" s="91"/>
      <c r="D873" s="91"/>
      <c r="E873" s="24"/>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5" customFormat="1" ht="15.75">
      <c r="A874" s="121"/>
      <c r="B874" s="112"/>
      <c r="C874" s="91"/>
      <c r="D874" s="91"/>
      <c r="E874" s="24"/>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5" customFormat="1" ht="15.75">
      <c r="A875" s="121"/>
      <c r="B875" s="112"/>
      <c r="C875" s="91"/>
      <c r="D875" s="91"/>
      <c r="E875" s="24"/>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5" customFormat="1" ht="15.75">
      <c r="A876" s="121"/>
      <c r="B876" s="112"/>
      <c r="C876" s="91"/>
      <c r="D876" s="91"/>
      <c r="E876" s="24"/>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5" customFormat="1" ht="15.75">
      <c r="A877" s="121"/>
      <c r="B877" s="112"/>
      <c r="C877" s="91"/>
      <c r="D877" s="91"/>
      <c r="E877" s="24"/>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5" customFormat="1" ht="15.75">
      <c r="A878" s="121"/>
      <c r="B878" s="112"/>
      <c r="C878" s="91"/>
      <c r="D878" s="91"/>
      <c r="E878" s="24"/>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5" customFormat="1" ht="15.75">
      <c r="A879" s="121"/>
      <c r="B879" s="112"/>
      <c r="C879" s="91"/>
      <c r="D879" s="91"/>
      <c r="E879" s="24"/>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5" customFormat="1" ht="15.75">
      <c r="A880" s="121"/>
      <c r="B880" s="112"/>
      <c r="C880" s="91"/>
      <c r="D880" s="91"/>
      <c r="E880" s="24"/>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5" customFormat="1" ht="15.75">
      <c r="A881" s="121"/>
      <c r="B881" s="112"/>
      <c r="C881" s="91"/>
      <c r="D881" s="91"/>
      <c r="E881" s="24"/>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5" customFormat="1" ht="15.75">
      <c r="A882" s="121"/>
      <c r="B882" s="112"/>
      <c r="C882" s="91"/>
      <c r="D882" s="91"/>
      <c r="E882" s="24"/>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5" customFormat="1" ht="15.75">
      <c r="A883" s="121"/>
      <c r="B883" s="112"/>
      <c r="C883" s="91"/>
      <c r="D883" s="91"/>
      <c r="E883" s="24"/>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5" customFormat="1" ht="15.75">
      <c r="A884" s="121"/>
      <c r="B884" s="112"/>
      <c r="C884" s="91"/>
      <c r="D884" s="91"/>
      <c r="E884" s="24"/>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5" customFormat="1" ht="15.75">
      <c r="A885" s="121"/>
      <c r="B885" s="112"/>
      <c r="C885" s="91"/>
      <c r="D885" s="91"/>
      <c r="E885" s="24"/>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5" customFormat="1" ht="15.75">
      <c r="A886" s="121"/>
      <c r="B886" s="112"/>
      <c r="C886" s="91"/>
      <c r="D886" s="91"/>
      <c r="E886" s="24"/>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5" customFormat="1" ht="15.75">
      <c r="A887" s="121"/>
      <c r="B887" s="112"/>
      <c r="C887" s="91"/>
      <c r="D887" s="91"/>
      <c r="E887" s="24"/>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5" customFormat="1" ht="15.75">
      <c r="A888" s="121"/>
      <c r="B888" s="112"/>
      <c r="C888" s="91"/>
      <c r="D888" s="91"/>
      <c r="E888" s="24"/>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5" customFormat="1" ht="15.75">
      <c r="A889" s="121"/>
      <c r="B889" s="112"/>
      <c r="C889" s="91"/>
      <c r="D889" s="91"/>
      <c r="E889" s="24"/>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5" customFormat="1" ht="15.75">
      <c r="A890" s="121"/>
      <c r="B890" s="112"/>
      <c r="C890" s="91"/>
      <c r="D890" s="91"/>
      <c r="E890" s="24"/>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5" customFormat="1" ht="15.75">
      <c r="A891" s="121"/>
      <c r="B891" s="112"/>
      <c r="C891" s="91"/>
      <c r="D891" s="91"/>
      <c r="E891" s="24"/>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5" customFormat="1" ht="15.75">
      <c r="A892" s="121"/>
      <c r="B892" s="112"/>
      <c r="C892" s="91"/>
      <c r="D892" s="91"/>
      <c r="E892" s="24"/>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5" customFormat="1" ht="15.75">
      <c r="A893" s="121"/>
      <c r="B893" s="112"/>
      <c r="C893" s="91"/>
      <c r="D893" s="91"/>
      <c r="E893" s="24"/>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5" customFormat="1" ht="15.75">
      <c r="A894" s="121"/>
      <c r="B894" s="112"/>
      <c r="C894" s="91"/>
      <c r="D894" s="91"/>
      <c r="E894" s="24"/>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5" customFormat="1" ht="15.75">
      <c r="A895" s="121"/>
      <c r="B895" s="112"/>
      <c r="C895" s="91"/>
      <c r="D895" s="91"/>
      <c r="E895" s="24"/>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5" customFormat="1" ht="15.75">
      <c r="A896" s="121"/>
      <c r="B896" s="112"/>
      <c r="C896" s="91"/>
      <c r="D896" s="91"/>
      <c r="E896" s="24"/>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5" customFormat="1" ht="15.75">
      <c r="A897" s="121"/>
      <c r="B897" s="112"/>
      <c r="C897" s="91"/>
      <c r="D897" s="91"/>
      <c r="E897" s="24"/>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5" customFormat="1" ht="15.75">
      <c r="A898" s="121"/>
      <c r="B898" s="112"/>
      <c r="C898" s="91"/>
      <c r="D898" s="91"/>
      <c r="E898" s="24"/>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5" customFormat="1" ht="15.75">
      <c r="A899" s="121"/>
      <c r="B899" s="112"/>
      <c r="C899" s="91"/>
      <c r="D899" s="91"/>
      <c r="E899" s="24"/>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5" customFormat="1" ht="15.75">
      <c r="A900" s="121"/>
      <c r="B900" s="112"/>
      <c r="C900" s="91"/>
      <c r="D900" s="91"/>
      <c r="E900" s="24"/>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5" customFormat="1" ht="15.75">
      <c r="A901" s="121"/>
      <c r="B901" s="112"/>
      <c r="C901" s="91"/>
      <c r="D901" s="91"/>
      <c r="E901" s="24"/>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5" customFormat="1" ht="15.75">
      <c r="A902" s="121"/>
      <c r="B902" s="112"/>
      <c r="C902" s="91"/>
      <c r="D902" s="91"/>
      <c r="E902" s="24"/>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5" customFormat="1" ht="15.75">
      <c r="A903" s="121"/>
      <c r="B903" s="112"/>
      <c r="C903" s="91"/>
      <c r="D903" s="91"/>
      <c r="E903" s="24"/>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5" customFormat="1" ht="15.75">
      <c r="A904" s="121"/>
      <c r="B904" s="112"/>
      <c r="C904" s="91"/>
      <c r="D904" s="91"/>
      <c r="E904" s="24"/>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5" customFormat="1" ht="15.75">
      <c r="A905" s="121"/>
      <c r="B905" s="112"/>
      <c r="C905" s="91"/>
      <c r="D905" s="91"/>
      <c r="E905" s="24"/>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5" customFormat="1" ht="15.75">
      <c r="A906" s="121"/>
      <c r="B906" s="112"/>
      <c r="C906" s="91"/>
      <c r="D906" s="91"/>
      <c r="E906" s="24"/>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5" customFormat="1" ht="15.75">
      <c r="A907" s="121"/>
      <c r="B907" s="112"/>
      <c r="C907" s="91"/>
      <c r="D907" s="91"/>
      <c r="E907" s="24"/>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5" customFormat="1" ht="15.75">
      <c r="A908" s="121"/>
      <c r="B908" s="112"/>
      <c r="C908" s="91"/>
      <c r="D908" s="91"/>
      <c r="E908" s="24"/>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5" customFormat="1" ht="15.75">
      <c r="A909" s="121"/>
      <c r="B909" s="112"/>
      <c r="C909" s="91"/>
      <c r="D909" s="91"/>
      <c r="E909" s="24"/>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5" customFormat="1" ht="15.75">
      <c r="A910" s="121"/>
      <c r="B910" s="112"/>
      <c r="C910" s="91"/>
      <c r="D910" s="91"/>
      <c r="E910" s="24"/>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5" customFormat="1" ht="15.75">
      <c r="A911" s="121"/>
      <c r="B911" s="112"/>
      <c r="C911" s="91"/>
      <c r="D911" s="91"/>
      <c r="E911" s="24"/>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5" customFormat="1" ht="15.75">
      <c r="A912" s="121"/>
      <c r="B912" s="112"/>
      <c r="C912" s="91"/>
      <c r="D912" s="91"/>
      <c r="E912" s="24"/>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5" customFormat="1" ht="15.75">
      <c r="A913" s="121"/>
      <c r="B913" s="112"/>
      <c r="C913" s="91"/>
      <c r="D913" s="91"/>
      <c r="E913" s="24"/>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5" customFormat="1" ht="15.75">
      <c r="A914" s="121"/>
      <c r="B914" s="112"/>
      <c r="C914" s="91"/>
      <c r="D914" s="91"/>
      <c r="E914" s="24"/>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5" customFormat="1" ht="15.75">
      <c r="A915" s="121"/>
      <c r="B915" s="112"/>
      <c r="C915" s="91"/>
      <c r="D915" s="91"/>
      <c r="E915" s="24"/>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5" customFormat="1" ht="15.75">
      <c r="A916" s="121"/>
      <c r="B916" s="112"/>
      <c r="C916" s="91"/>
      <c r="D916" s="91"/>
      <c r="E916" s="24"/>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5" customFormat="1" ht="15.75">
      <c r="A917" s="121"/>
      <c r="B917" s="112"/>
      <c r="C917" s="91"/>
      <c r="D917" s="91"/>
      <c r="E917" s="24"/>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5" customFormat="1" ht="15.75">
      <c r="A918" s="121"/>
      <c r="B918" s="112"/>
      <c r="C918" s="91"/>
      <c r="D918" s="91"/>
      <c r="E918" s="24"/>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5" customFormat="1" ht="15.75">
      <c r="A919" s="121"/>
      <c r="B919" s="112"/>
      <c r="C919" s="91"/>
      <c r="D919" s="91"/>
      <c r="E919" s="24"/>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5" customFormat="1" ht="15.75">
      <c r="A920" s="121"/>
      <c r="B920" s="112"/>
      <c r="C920" s="91"/>
      <c r="D920" s="91"/>
      <c r="E920" s="24"/>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5" customFormat="1" ht="15.75">
      <c r="A921" s="121"/>
      <c r="B921" s="112"/>
      <c r="C921" s="91"/>
      <c r="D921" s="91"/>
      <c r="E921" s="24"/>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5" customFormat="1" ht="15.75">
      <c r="A922" s="121"/>
      <c r="B922" s="112"/>
      <c r="C922" s="91"/>
      <c r="D922" s="91"/>
      <c r="E922" s="24"/>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5" customFormat="1" ht="15.75">
      <c r="A923" s="121"/>
      <c r="B923" s="112"/>
      <c r="C923" s="91"/>
      <c r="D923" s="91"/>
      <c r="E923" s="24"/>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5" customFormat="1" ht="15.75">
      <c r="A924" s="121"/>
      <c r="B924" s="112"/>
      <c r="C924" s="91"/>
      <c r="D924" s="91"/>
      <c r="E924" s="24"/>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5" customFormat="1" ht="15.75">
      <c r="A925" s="121"/>
      <c r="B925" s="112"/>
      <c r="C925" s="91"/>
      <c r="D925" s="91"/>
      <c r="E925" s="24"/>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5" customFormat="1" ht="15.75">
      <c r="A926" s="121"/>
      <c r="B926" s="112"/>
      <c r="C926" s="91"/>
      <c r="D926" s="91"/>
      <c r="E926" s="24"/>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5" customFormat="1" ht="15.75">
      <c r="A927" s="121"/>
      <c r="B927" s="112"/>
      <c r="C927" s="91"/>
      <c r="D927" s="91"/>
      <c r="E927" s="24"/>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5" customFormat="1" ht="15.75">
      <c r="A928" s="121"/>
      <c r="B928" s="112"/>
      <c r="C928" s="91"/>
      <c r="D928" s="91"/>
      <c r="E928" s="24"/>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5" customFormat="1" ht="15.75">
      <c r="A929" s="121"/>
      <c r="B929" s="112"/>
      <c r="C929" s="91"/>
      <c r="D929" s="91"/>
      <c r="E929" s="24"/>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5" customFormat="1" ht="15.75">
      <c r="A930" s="121"/>
      <c r="B930" s="112"/>
      <c r="C930" s="91"/>
      <c r="D930" s="91"/>
      <c r="E930" s="24"/>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5" customFormat="1" ht="15.75">
      <c r="A931" s="121"/>
      <c r="B931" s="112"/>
      <c r="C931" s="91"/>
      <c r="D931" s="91"/>
      <c r="E931" s="24"/>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5" customFormat="1" ht="15.75">
      <c r="A932" s="121"/>
      <c r="B932" s="112"/>
      <c r="C932" s="91"/>
      <c r="D932" s="91"/>
      <c r="E932" s="24"/>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5" customFormat="1" ht="15.75">
      <c r="A933" s="121"/>
      <c r="B933" s="112"/>
      <c r="C933" s="91"/>
      <c r="D933" s="91"/>
      <c r="E933" s="24"/>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5" customFormat="1" ht="15.75">
      <c r="A934" s="121"/>
      <c r="B934" s="112"/>
      <c r="C934" s="91"/>
      <c r="D934" s="91"/>
      <c r="E934" s="24"/>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5" customFormat="1" ht="15.75">
      <c r="A935" s="121"/>
      <c r="B935" s="112"/>
      <c r="C935" s="91"/>
      <c r="D935" s="91"/>
      <c r="E935" s="24"/>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5" customFormat="1" ht="15.75">
      <c r="A936" s="121"/>
      <c r="B936" s="112"/>
      <c r="C936" s="91"/>
      <c r="D936" s="91"/>
      <c r="E936" s="24"/>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5" customFormat="1" ht="15.75">
      <c r="A937" s="121"/>
      <c r="B937" s="112"/>
      <c r="C937" s="91"/>
      <c r="D937" s="91"/>
      <c r="E937" s="24"/>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5" customFormat="1" ht="15.75">
      <c r="A938" s="121"/>
      <c r="B938" s="112"/>
      <c r="C938" s="91"/>
      <c r="D938" s="91"/>
      <c r="E938" s="24"/>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5" customFormat="1" ht="15.75">
      <c r="A939" s="121"/>
      <c r="B939" s="112"/>
      <c r="C939" s="91"/>
      <c r="D939" s="91"/>
      <c r="E939" s="24"/>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5" customFormat="1" ht="15.75">
      <c r="A940" s="121"/>
      <c r="B940" s="112"/>
      <c r="C940" s="91"/>
      <c r="D940" s="91"/>
      <c r="E940" s="24"/>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5" customFormat="1" ht="15.75">
      <c r="A941" s="121"/>
      <c r="B941" s="112"/>
      <c r="C941" s="91"/>
      <c r="D941" s="91"/>
      <c r="E941" s="24"/>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5" customFormat="1" ht="15.75">
      <c r="A942" s="121"/>
      <c r="B942" s="112"/>
      <c r="C942" s="91"/>
      <c r="D942" s="91"/>
      <c r="E942" s="24"/>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5" customFormat="1" ht="15.75">
      <c r="A943" s="121"/>
      <c r="B943" s="112"/>
      <c r="C943" s="91"/>
      <c r="D943" s="91"/>
      <c r="E943" s="24"/>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5" customFormat="1" ht="15.75">
      <c r="A944" s="121"/>
      <c r="B944" s="112"/>
      <c r="C944" s="91"/>
      <c r="D944" s="91"/>
      <c r="E944" s="24"/>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5" customFormat="1" ht="15.75">
      <c r="A945" s="121"/>
      <c r="B945" s="112"/>
      <c r="C945" s="91"/>
      <c r="D945" s="91"/>
      <c r="E945" s="24"/>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5" customFormat="1" ht="15.75">
      <c r="A946" s="121"/>
      <c r="B946" s="112"/>
      <c r="C946" s="91"/>
      <c r="D946" s="91"/>
      <c r="E946" s="24"/>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5" customFormat="1" ht="15.75">
      <c r="A947" s="121"/>
      <c r="B947" s="112"/>
      <c r="C947" s="91"/>
      <c r="D947" s="91"/>
      <c r="E947" s="24"/>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5" customFormat="1" ht="15.75">
      <c r="A948" s="121"/>
      <c r="B948" s="112"/>
      <c r="C948" s="91"/>
      <c r="D948" s="91"/>
      <c r="E948" s="24"/>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5" customFormat="1" ht="15.75">
      <c r="A949" s="121"/>
      <c r="B949" s="112"/>
      <c r="C949" s="91"/>
      <c r="D949" s="91"/>
      <c r="E949" s="24"/>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5" customFormat="1" ht="15.75">
      <c r="A950" s="121"/>
      <c r="B950" s="112"/>
      <c r="C950" s="91"/>
      <c r="D950" s="91"/>
      <c r="E950" s="24"/>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5" customFormat="1" ht="15.75">
      <c r="A951" s="121"/>
      <c r="B951" s="112"/>
      <c r="C951" s="91"/>
      <c r="D951" s="91"/>
      <c r="E951" s="24"/>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5" customFormat="1" ht="15.75">
      <c r="A952" s="121"/>
      <c r="B952" s="112"/>
      <c r="C952" s="91"/>
      <c r="D952" s="91"/>
      <c r="E952" s="24"/>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5" customFormat="1" ht="15.75">
      <c r="A953" s="121"/>
      <c r="B953" s="112"/>
      <c r="C953" s="91"/>
      <c r="D953" s="91"/>
      <c r="E953" s="24"/>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5" customFormat="1" ht="15.75">
      <c r="A954" s="121"/>
      <c r="B954" s="112"/>
      <c r="C954" s="91"/>
      <c r="D954" s="91"/>
      <c r="E954" s="24"/>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5" customFormat="1" ht="15.75">
      <c r="A955" s="121"/>
      <c r="B955" s="112"/>
      <c r="C955" s="91"/>
      <c r="D955" s="91"/>
      <c r="E955" s="24"/>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5" customFormat="1" ht="15.75">
      <c r="A956" s="121"/>
      <c r="B956" s="112"/>
      <c r="C956" s="91"/>
      <c r="D956" s="91"/>
      <c r="E956" s="24"/>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5" customFormat="1" ht="15.75">
      <c r="A957" s="121"/>
      <c r="B957" s="112"/>
      <c r="C957" s="91"/>
      <c r="D957" s="91"/>
      <c r="E957" s="24"/>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5" customFormat="1" ht="15.75">
      <c r="A958" s="121"/>
      <c r="B958" s="112"/>
      <c r="C958" s="91"/>
      <c r="D958" s="91"/>
      <c r="E958" s="24"/>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5" customFormat="1" ht="15.75">
      <c r="A959" s="121"/>
      <c r="B959" s="112"/>
      <c r="C959" s="91"/>
      <c r="D959" s="91"/>
      <c r="E959" s="24"/>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5" customFormat="1" ht="15.75">
      <c r="A960" s="121"/>
      <c r="B960" s="112"/>
      <c r="C960" s="91"/>
      <c r="D960" s="91"/>
      <c r="E960" s="24"/>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5" customFormat="1" ht="15.75">
      <c r="A961" s="121"/>
      <c r="B961" s="112"/>
      <c r="C961" s="91"/>
      <c r="D961" s="91"/>
      <c r="E961" s="24"/>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5" customFormat="1" ht="15.75">
      <c r="A962" s="121"/>
      <c r="B962" s="112"/>
      <c r="C962" s="91"/>
      <c r="D962" s="91"/>
      <c r="E962" s="24"/>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5" customFormat="1" ht="15.75">
      <c r="A963" s="121"/>
      <c r="B963" s="112"/>
      <c r="C963" s="91"/>
      <c r="D963" s="91"/>
      <c r="E963" s="24"/>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5" customFormat="1" ht="15.75">
      <c r="A964" s="121"/>
      <c r="B964" s="112"/>
      <c r="C964" s="91"/>
      <c r="D964" s="91"/>
      <c r="E964" s="24"/>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5" customFormat="1" ht="15.75">
      <c r="A965" s="121"/>
      <c r="B965" s="112"/>
      <c r="C965" s="91"/>
      <c r="D965" s="91"/>
      <c r="E965" s="24"/>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5" customFormat="1" ht="15.75">
      <c r="A966" s="121"/>
      <c r="B966" s="112"/>
      <c r="C966" s="91"/>
      <c r="D966" s="91"/>
      <c r="E966" s="24"/>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5" customFormat="1" ht="15.75">
      <c r="A967" s="121"/>
      <c r="B967" s="112"/>
      <c r="C967" s="91"/>
      <c r="D967" s="91"/>
      <c r="E967" s="24"/>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5" customFormat="1" ht="15.75">
      <c r="A968" s="121"/>
      <c r="B968" s="112"/>
      <c r="C968" s="91"/>
      <c r="D968" s="91"/>
      <c r="E968" s="24"/>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5" customFormat="1" ht="15.75">
      <c r="A969" s="121"/>
      <c r="B969" s="112"/>
      <c r="C969" s="91"/>
      <c r="D969" s="91"/>
      <c r="E969" s="24"/>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5" customFormat="1" ht="15.75">
      <c r="A970" s="121"/>
      <c r="B970" s="112"/>
      <c r="C970" s="91"/>
      <c r="D970" s="91"/>
      <c r="E970" s="24"/>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5" customFormat="1" ht="15.75">
      <c r="A971" s="121"/>
      <c r="B971" s="112"/>
      <c r="C971" s="91"/>
      <c r="D971" s="91"/>
      <c r="E971" s="24"/>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5" customFormat="1" ht="15.75">
      <c r="A972" s="121"/>
      <c r="B972" s="112"/>
      <c r="C972" s="91"/>
      <c r="D972" s="91"/>
      <c r="E972" s="24"/>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5" customFormat="1" ht="15.75">
      <c r="A973" s="121"/>
      <c r="B973" s="112"/>
      <c r="C973" s="91"/>
      <c r="D973" s="91"/>
      <c r="E973" s="24"/>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5" customFormat="1" ht="15.75">
      <c r="A974" s="121"/>
      <c r="B974" s="112"/>
      <c r="C974" s="91"/>
      <c r="D974" s="91"/>
      <c r="E974" s="24"/>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5" customFormat="1" ht="15.75">
      <c r="A975" s="121"/>
      <c r="B975" s="112"/>
      <c r="C975" s="91"/>
      <c r="D975" s="91"/>
      <c r="E975" s="24"/>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5" customFormat="1" ht="15.75">
      <c r="A976" s="121"/>
      <c r="B976" s="112"/>
      <c r="C976" s="91"/>
      <c r="D976" s="91"/>
      <c r="E976" s="24"/>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5" customFormat="1" ht="15.75">
      <c r="A977" s="121"/>
      <c r="B977" s="112"/>
      <c r="C977" s="91"/>
      <c r="D977" s="91"/>
      <c r="E977" s="24"/>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5" customFormat="1" ht="15.75">
      <c r="A978" s="121"/>
      <c r="B978" s="112"/>
      <c r="C978" s="91"/>
      <c r="D978" s="91"/>
      <c r="E978" s="24"/>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5" customFormat="1" ht="15.75">
      <c r="A979" s="121"/>
      <c r="B979" s="112"/>
      <c r="C979" s="91"/>
      <c r="D979" s="91"/>
      <c r="E979" s="24"/>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5" customFormat="1" ht="15.75">
      <c r="A980" s="121"/>
      <c r="B980" s="112"/>
      <c r="C980" s="91"/>
      <c r="D980" s="91"/>
      <c r="E980" s="24"/>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5" customFormat="1" ht="15.75">
      <c r="A981" s="121"/>
      <c r="B981" s="112"/>
      <c r="C981" s="91"/>
      <c r="D981" s="91"/>
      <c r="E981" s="24"/>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5" customFormat="1" ht="15.75">
      <c r="A982" s="121"/>
      <c r="B982" s="112"/>
      <c r="C982" s="91"/>
      <c r="D982" s="91"/>
      <c r="E982" s="24"/>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5" customFormat="1" ht="15.75">
      <c r="A983" s="121"/>
      <c r="B983" s="112"/>
      <c r="C983" s="91"/>
      <c r="D983" s="91"/>
      <c r="E983" s="24"/>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5" customFormat="1" ht="15.75">
      <c r="A984" s="121"/>
      <c r="B984" s="112"/>
      <c r="C984" s="91"/>
      <c r="D984" s="91"/>
      <c r="E984" s="24"/>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5" customFormat="1" ht="15.75">
      <c r="A985" s="121"/>
      <c r="B985" s="112"/>
      <c r="C985" s="91"/>
      <c r="D985" s="91"/>
      <c r="E985" s="24"/>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5" customFormat="1" ht="15.75">
      <c r="A986" s="121"/>
      <c r="B986" s="112"/>
      <c r="C986" s="91"/>
      <c r="D986" s="91"/>
      <c r="E986" s="24"/>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5" customFormat="1" ht="15.75">
      <c r="A987" s="121"/>
      <c r="B987" s="112"/>
      <c r="C987" s="91"/>
      <c r="D987" s="91"/>
      <c r="E987" s="24"/>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5" customFormat="1" ht="15.75">
      <c r="A988" s="121"/>
      <c r="B988" s="112"/>
      <c r="C988" s="91"/>
      <c r="D988" s="91"/>
      <c r="E988" s="24"/>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5" customFormat="1" ht="15.75">
      <c r="A989" s="121"/>
      <c r="B989" s="112"/>
      <c r="C989" s="91"/>
      <c r="D989" s="91"/>
      <c r="E989" s="24"/>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5" customFormat="1" ht="15.75">
      <c r="A990" s="121"/>
      <c r="B990" s="112"/>
      <c r="C990" s="91"/>
      <c r="D990" s="91"/>
      <c r="E990" s="24"/>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5" customFormat="1" ht="15.75">
      <c r="A991" s="121"/>
      <c r="B991" s="112"/>
      <c r="C991" s="91"/>
      <c r="D991" s="91"/>
      <c r="E991" s="24"/>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5" customFormat="1" ht="15.75">
      <c r="A992" s="121"/>
      <c r="B992" s="112"/>
      <c r="C992" s="91"/>
      <c r="D992" s="91"/>
      <c r="E992" s="24"/>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5" customFormat="1" ht="15.75">
      <c r="A993" s="121"/>
      <c r="B993" s="112"/>
      <c r="C993" s="91"/>
      <c r="D993" s="91"/>
      <c r="E993" s="24"/>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5" customFormat="1" ht="15.75">
      <c r="A994" s="121"/>
      <c r="B994" s="112"/>
      <c r="C994" s="91"/>
      <c r="D994" s="91"/>
      <c r="E994" s="24"/>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5" customFormat="1" ht="15.75">
      <c r="A995" s="121"/>
      <c r="B995" s="112"/>
      <c r="C995" s="91"/>
      <c r="D995" s="91"/>
      <c r="E995" s="24"/>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5" customFormat="1" ht="15.75">
      <c r="A996" s="121"/>
      <c r="B996" s="112"/>
      <c r="C996" s="91"/>
      <c r="D996" s="91"/>
      <c r="E996" s="24"/>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5" customFormat="1" ht="15.75">
      <c r="A997" s="121"/>
      <c r="B997" s="112"/>
      <c r="C997" s="91"/>
      <c r="D997" s="91"/>
      <c r="E997" s="24"/>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5" customFormat="1" ht="15.75">
      <c r="A998" s="121"/>
      <c r="B998" s="112"/>
      <c r="C998" s="91"/>
      <c r="D998" s="91"/>
      <c r="E998" s="24"/>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5" customFormat="1" ht="15.75">
      <c r="A999" s="121"/>
      <c r="B999" s="112"/>
      <c r="C999" s="91"/>
      <c r="D999" s="91"/>
      <c r="E999" s="24"/>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5" customFormat="1" ht="15.75">
      <c r="A1000" s="121"/>
      <c r="B1000" s="112"/>
      <c r="C1000" s="91"/>
      <c r="D1000" s="91"/>
      <c r="E1000" s="24"/>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2"/>
      <c r="B1001" s="407" t="str">
        <f ca="1">OFFSET(L!$C$1,MATCH("General"&amp;"Cpy",L!$A:$A,0)-1,SL,,)</f>
        <v>© 2024 Responsible Minerals Initiative. All rights reserved.</v>
      </c>
      <c r="C1001" s="407"/>
      <c r="D1001" s="407"/>
      <c r="E1001" s="23"/>
    </row>
    <row r="1002" spans="1:35" ht="13.5" thickTop="1">
      <c r="D1002" s="94"/>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40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8"/>
      <c r="C1" s="408"/>
      <c r="D1" s="408"/>
      <c r="E1" s="408"/>
      <c r="F1" s="408"/>
      <c r="G1" s="408"/>
    </row>
    <row r="2" spans="1:13">
      <c r="A2" s="409"/>
      <c r="B2" s="409"/>
      <c r="C2" s="409"/>
      <c r="D2" s="409"/>
      <c r="E2" s="409"/>
      <c r="F2" s="409"/>
      <c r="G2" s="409"/>
      <c r="H2" s="409"/>
      <c r="I2" s="409"/>
    </row>
    <row r="3" spans="1:13">
      <c r="A3" s="409"/>
      <c r="B3" s="409"/>
      <c r="C3" s="409"/>
      <c r="D3" s="409"/>
      <c r="E3" s="409"/>
      <c r="F3" s="409"/>
      <c r="G3" s="409"/>
      <c r="H3" s="409"/>
      <c r="I3" s="409"/>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64</v>
      </c>
      <c r="K4" s="160" t="s">
        <v>64</v>
      </c>
      <c r="L4" s="161"/>
      <c r="M4" s="161"/>
    </row>
    <row r="5" spans="1:13">
      <c r="A5" s="158" t="s">
        <v>43</v>
      </c>
      <c r="B5" s="158" t="s">
        <v>12704</v>
      </c>
      <c r="C5" s="158" t="s">
        <v>12704</v>
      </c>
      <c r="D5" s="307" t="s">
        <v>71</v>
      </c>
      <c r="E5" s="307" t="s">
        <v>12528</v>
      </c>
      <c r="F5" s="159" t="s">
        <v>12</v>
      </c>
      <c r="G5" s="307"/>
      <c r="H5" s="307" t="s">
        <v>12529</v>
      </c>
      <c r="I5" s="307" t="s">
        <v>74</v>
      </c>
      <c r="J5" s="158" t="str">
        <f>A5&amp;B5</f>
        <v>CobaltAnhui Hanrui New Material Co., Ltd.</v>
      </c>
      <c r="K5" s="158" t="str">
        <f>A5&amp;B5</f>
        <v>CobaltAnhui Hanrui New Material Co., Ltd.</v>
      </c>
    </row>
    <row r="6" spans="1:13">
      <c r="A6" s="158" t="s">
        <v>43</v>
      </c>
      <c r="B6" s="158" t="s">
        <v>12751</v>
      </c>
      <c r="C6" s="158" t="s">
        <v>12751</v>
      </c>
      <c r="D6" s="307" t="s">
        <v>328</v>
      </c>
      <c r="E6" s="307" t="s">
        <v>12752</v>
      </c>
      <c r="F6" s="159" t="s">
        <v>12</v>
      </c>
      <c r="G6" s="307"/>
      <c r="H6" s="307" t="s">
        <v>12753</v>
      </c>
      <c r="I6" s="307" t="s">
        <v>12748</v>
      </c>
      <c r="J6" s="158" t="str">
        <f t="shared" ref="J6:J69" si="0">A6&amp;B6</f>
        <v>CobaltAttero Recycling Pvt Ltd</v>
      </c>
      <c r="K6" s="158" t="str">
        <f t="shared" ref="K6:K69" si="1">A6&amp;B6</f>
        <v>CobaltAttero Recycling Pvt Ltd</v>
      </c>
    </row>
    <row r="7" spans="1:13">
      <c r="A7" s="158" t="s">
        <v>43</v>
      </c>
      <c r="B7" s="158" t="s">
        <v>12577</v>
      </c>
      <c r="C7" s="158" t="s">
        <v>12545</v>
      </c>
      <c r="D7" s="307" t="s">
        <v>66</v>
      </c>
      <c r="E7" s="307" t="s">
        <v>12544</v>
      </c>
      <c r="F7" s="159" t="s">
        <v>12</v>
      </c>
      <c r="G7" s="307"/>
      <c r="H7" s="307" t="s">
        <v>68</v>
      </c>
      <c r="I7" s="307" t="s">
        <v>69</v>
      </c>
      <c r="J7" s="158" t="str">
        <f t="shared" si="0"/>
        <v>CobaltCDM Lubumbashi</v>
      </c>
      <c r="K7" s="158" t="str">
        <f t="shared" si="1"/>
        <v>CobaltCDM Lubumbashi</v>
      </c>
    </row>
    <row r="8" spans="1:13">
      <c r="A8" s="158" t="s">
        <v>43</v>
      </c>
      <c r="B8" s="158" t="s">
        <v>65</v>
      </c>
      <c r="C8" s="158" t="s">
        <v>65</v>
      </c>
      <c r="D8" s="307" t="s">
        <v>66</v>
      </c>
      <c r="E8" s="307" t="s">
        <v>67</v>
      </c>
      <c r="F8" s="159" t="s">
        <v>12</v>
      </c>
      <c r="G8" s="307"/>
      <c r="H8" s="307" t="s">
        <v>68</v>
      </c>
      <c r="I8" s="307" t="s">
        <v>69</v>
      </c>
      <c r="J8" s="158" t="str">
        <f t="shared" si="0"/>
        <v>CobaltChemaf Etoile</v>
      </c>
      <c r="K8" s="158" t="str">
        <f t="shared" si="1"/>
        <v>CobaltChemaf Etoile</v>
      </c>
    </row>
    <row r="9" spans="1:13">
      <c r="A9" s="158" t="s">
        <v>43</v>
      </c>
      <c r="B9" s="158" t="s">
        <v>70</v>
      </c>
      <c r="C9" s="158" t="s">
        <v>70</v>
      </c>
      <c r="D9" s="307" t="s">
        <v>71</v>
      </c>
      <c r="E9" s="307" t="s">
        <v>72</v>
      </c>
      <c r="F9" s="159" t="s">
        <v>12</v>
      </c>
      <c r="G9" s="307"/>
      <c r="H9" s="307" t="s">
        <v>73</v>
      </c>
      <c r="I9" s="307" t="s">
        <v>74</v>
      </c>
      <c r="J9" s="158" t="str">
        <f t="shared" si="0"/>
        <v>CobaltChizhou CN New Materials and Technology Co., Ltd.</v>
      </c>
      <c r="K9" s="158" t="str">
        <f t="shared" si="1"/>
        <v>CobaltChizhou CN New Materials and Technology Co., Ltd.</v>
      </c>
    </row>
    <row r="10" spans="1:13">
      <c r="A10" s="158" t="s">
        <v>43</v>
      </c>
      <c r="B10" s="158" t="s">
        <v>75</v>
      </c>
      <c r="C10" s="158" t="s">
        <v>70</v>
      </c>
      <c r="D10" s="307" t="s">
        <v>71</v>
      </c>
      <c r="E10" s="307" t="s">
        <v>72</v>
      </c>
      <c r="F10" s="159" t="s">
        <v>12</v>
      </c>
      <c r="G10" s="307"/>
      <c r="H10" s="307" t="s">
        <v>73</v>
      </c>
      <c r="I10" s="307" t="s">
        <v>74</v>
      </c>
      <c r="J10" s="158" t="str">
        <f t="shared" si="0"/>
        <v>CobaltChizhou Xi’en New Material Technology Co., Ltd.</v>
      </c>
      <c r="K10" s="158" t="str">
        <f t="shared" si="1"/>
        <v>CobaltChizhou Xi’en New Material Technology Co., Ltd.</v>
      </c>
    </row>
    <row r="11" spans="1:13">
      <c r="A11" s="158" t="s">
        <v>43</v>
      </c>
      <c r="B11" s="158" t="s">
        <v>76</v>
      </c>
      <c r="C11" s="158" t="s">
        <v>76</v>
      </c>
      <c r="D11" s="307" t="s">
        <v>77</v>
      </c>
      <c r="E11" s="307" t="s">
        <v>78</v>
      </c>
      <c r="F11" s="159" t="s">
        <v>12</v>
      </c>
      <c r="G11" s="307"/>
      <c r="H11" s="307" t="s">
        <v>79</v>
      </c>
      <c r="I11" s="307" t="s">
        <v>7841</v>
      </c>
      <c r="J11" s="158" t="str">
        <f t="shared" si="0"/>
        <v>CobaltCompagnie de Tifnout Tiranimine</v>
      </c>
      <c r="K11" s="158" t="str">
        <f t="shared" si="1"/>
        <v>CobaltCompagnie de Tifnout Tiranimine</v>
      </c>
    </row>
    <row r="12" spans="1:13">
      <c r="A12" s="158" t="s">
        <v>43</v>
      </c>
      <c r="B12" s="158" t="s">
        <v>80</v>
      </c>
      <c r="C12" s="158" t="s">
        <v>76</v>
      </c>
      <c r="D12" s="307" t="s">
        <v>77</v>
      </c>
      <c r="E12" s="307" t="s">
        <v>78</v>
      </c>
      <c r="F12" s="159" t="s">
        <v>12</v>
      </c>
      <c r="G12" s="307"/>
      <c r="H12" s="307" t="s">
        <v>79</v>
      </c>
      <c r="I12" s="307" t="s">
        <v>7841</v>
      </c>
      <c r="J12" s="158" t="str">
        <f t="shared" si="0"/>
        <v>CobaltComplexe hydrométallurgique de Guemassa</v>
      </c>
      <c r="K12" s="158" t="str">
        <f t="shared" si="1"/>
        <v>CobaltComplexe hydrométallurgique de Guemassa</v>
      </c>
    </row>
    <row r="13" spans="1:13">
      <c r="A13" s="158" t="s">
        <v>43</v>
      </c>
      <c r="B13" s="158" t="s">
        <v>81</v>
      </c>
      <c r="C13" s="158" t="s">
        <v>81</v>
      </c>
      <c r="D13" s="307" t="s">
        <v>82</v>
      </c>
      <c r="E13" s="307" t="s">
        <v>83</v>
      </c>
      <c r="F13" s="159" t="s">
        <v>12</v>
      </c>
      <c r="G13" s="307"/>
      <c r="H13" s="307" t="s">
        <v>84</v>
      </c>
      <c r="I13" s="307" t="s">
        <v>85</v>
      </c>
      <c r="J13" s="158" t="str">
        <f t="shared" si="0"/>
        <v>CobaltCoreMax Corporation</v>
      </c>
      <c r="K13" s="158" t="str">
        <f t="shared" si="1"/>
        <v>CobaltCoreMax Corporation</v>
      </c>
    </row>
    <row r="14" spans="1:13">
      <c r="A14" s="158" t="s">
        <v>43</v>
      </c>
      <c r="B14" s="158" t="s">
        <v>86</v>
      </c>
      <c r="C14" s="158" t="s">
        <v>86</v>
      </c>
      <c r="D14" s="307" t="s">
        <v>87</v>
      </c>
      <c r="E14" s="307" t="s">
        <v>88</v>
      </c>
      <c r="F14" s="159" t="s">
        <v>12</v>
      </c>
      <c r="G14" s="307"/>
      <c r="H14" s="307" t="s">
        <v>89</v>
      </c>
      <c r="I14" s="307" t="s">
        <v>90</v>
      </c>
      <c r="J14" s="158" t="str">
        <f t="shared" si="0"/>
        <v>CobaltCosmo Chemical, Ltd.</v>
      </c>
      <c r="K14" s="158" t="str">
        <f t="shared" si="1"/>
        <v>CobaltCosmo Chemical, Ltd.</v>
      </c>
    </row>
    <row r="15" spans="1:13">
      <c r="A15" s="158" t="s">
        <v>43</v>
      </c>
      <c r="B15" s="158" t="s">
        <v>91</v>
      </c>
      <c r="C15" s="158" t="s">
        <v>86</v>
      </c>
      <c r="D15" s="307" t="s">
        <v>87</v>
      </c>
      <c r="E15" s="307" t="s">
        <v>88</v>
      </c>
      <c r="F15" s="159" t="s">
        <v>12</v>
      </c>
      <c r="G15" s="307"/>
      <c r="H15" s="307" t="s">
        <v>89</v>
      </c>
      <c r="I15" s="307" t="s">
        <v>90</v>
      </c>
      <c r="J15" s="158" t="str">
        <f t="shared" si="0"/>
        <v>CobaltCosmo EcoChem Co., Ltd.</v>
      </c>
      <c r="K15" s="158" t="str">
        <f t="shared" si="1"/>
        <v>CobaltCosmo EcoChem Co., Ltd.</v>
      </c>
    </row>
    <row r="16" spans="1:13">
      <c r="A16" s="158" t="s">
        <v>43</v>
      </c>
      <c r="B16" s="158" t="s">
        <v>92</v>
      </c>
      <c r="C16" s="158" t="s">
        <v>92</v>
      </c>
      <c r="D16" s="307" t="s">
        <v>93</v>
      </c>
      <c r="E16" s="307" t="s">
        <v>94</v>
      </c>
      <c r="F16" s="159" t="s">
        <v>12</v>
      </c>
      <c r="G16" s="307"/>
      <c r="H16" s="307" t="s">
        <v>95</v>
      </c>
      <c r="I16" s="307" t="s">
        <v>95</v>
      </c>
      <c r="J16" s="158" t="str">
        <f t="shared" si="0"/>
        <v>CobaltDynatec Madagascar Company</v>
      </c>
      <c r="K16" s="158" t="str">
        <f t="shared" si="1"/>
        <v>CobaltDynatec Madagascar Company</v>
      </c>
    </row>
    <row r="17" spans="1:11">
      <c r="A17" s="158" t="s">
        <v>43</v>
      </c>
      <c r="B17" s="158" t="s">
        <v>12754</v>
      </c>
      <c r="C17" s="158" t="s">
        <v>12754</v>
      </c>
      <c r="D17" s="307" t="s">
        <v>87</v>
      </c>
      <c r="E17" s="307" t="s">
        <v>12755</v>
      </c>
      <c r="F17" s="159" t="s">
        <v>12</v>
      </c>
      <c r="G17" s="307"/>
      <c r="H17" s="307" t="s">
        <v>12756</v>
      </c>
      <c r="I17" s="307" t="s">
        <v>6908</v>
      </c>
      <c r="J17" s="158" t="str">
        <f t="shared" si="0"/>
        <v>CobaltEcopro Materials Co., Ltd.</v>
      </c>
      <c r="K17" s="158" t="str">
        <f t="shared" si="1"/>
        <v>CobaltEcopro Materials Co., Ltd.</v>
      </c>
    </row>
    <row r="18" spans="1:11">
      <c r="A18" s="158" t="s">
        <v>43</v>
      </c>
      <c r="B18" s="158" t="s">
        <v>12705</v>
      </c>
      <c r="C18" s="158" t="s">
        <v>12705</v>
      </c>
      <c r="D18" s="307" t="s">
        <v>2230</v>
      </c>
      <c r="E18" s="307" t="s">
        <v>12706</v>
      </c>
      <c r="F18" s="159" t="s">
        <v>12</v>
      </c>
      <c r="G18" s="307"/>
      <c r="H18" s="307" t="s">
        <v>11470</v>
      </c>
      <c r="I18" s="307" t="s">
        <v>11470</v>
      </c>
      <c r="J18" s="158" t="str">
        <f t="shared" si="0"/>
        <v>CobaltEti Bakir A.S</v>
      </c>
      <c r="K18" s="158" t="str">
        <f t="shared" si="1"/>
        <v>CobaltEti Bakir A.S</v>
      </c>
    </row>
    <row r="19" spans="1:11">
      <c r="A19" s="158" t="s">
        <v>43</v>
      </c>
      <c r="B19" s="158" t="s">
        <v>12707</v>
      </c>
      <c r="C19" s="158" t="s">
        <v>12705</v>
      </c>
      <c r="D19" s="307" t="s">
        <v>2230</v>
      </c>
      <c r="E19" s="307" t="s">
        <v>12706</v>
      </c>
      <c r="F19" s="159" t="s">
        <v>12</v>
      </c>
      <c r="G19" s="307"/>
      <c r="H19" s="307" t="s">
        <v>11470</v>
      </c>
      <c r="I19" s="307" t="s">
        <v>11470</v>
      </c>
      <c r="J19" s="158" t="str">
        <f t="shared" si="0"/>
        <v>CobaltEti Bakır A.S</v>
      </c>
      <c r="K19" s="158" t="str">
        <f t="shared" si="1"/>
        <v>CobaltEti Bakır A.S</v>
      </c>
    </row>
    <row r="20" spans="1:11">
      <c r="A20" s="158" t="s">
        <v>43</v>
      </c>
      <c r="B20" s="158" t="s">
        <v>12708</v>
      </c>
      <c r="C20" s="158" t="s">
        <v>12705</v>
      </c>
      <c r="D20" s="307" t="s">
        <v>2230</v>
      </c>
      <c r="E20" s="307" t="s">
        <v>12706</v>
      </c>
      <c r="F20" s="159" t="s">
        <v>12</v>
      </c>
      <c r="G20" s="307"/>
      <c r="H20" s="307" t="s">
        <v>11470</v>
      </c>
      <c r="I20" s="307" t="s">
        <v>11470</v>
      </c>
      <c r="J20" s="158" t="str">
        <f t="shared" si="0"/>
        <v>CobaltEti Bakır A.Ş</v>
      </c>
      <c r="K20" s="158" t="str">
        <f t="shared" si="1"/>
        <v>CobaltEti Bakır A.Ş</v>
      </c>
    </row>
    <row r="21" spans="1:11">
      <c r="A21" s="158" t="s">
        <v>43</v>
      </c>
      <c r="B21" s="158" t="s">
        <v>12757</v>
      </c>
      <c r="C21" s="158" t="s">
        <v>12757</v>
      </c>
      <c r="D21" s="307" t="s">
        <v>66</v>
      </c>
      <c r="E21" s="307" t="s">
        <v>12758</v>
      </c>
      <c r="F21" s="159" t="s">
        <v>12</v>
      </c>
      <c r="G21" s="307"/>
      <c r="H21" s="307" t="s">
        <v>12759</v>
      </c>
      <c r="I21" s="307" t="s">
        <v>69</v>
      </c>
      <c r="J21" s="158" t="str">
        <f t="shared" si="0"/>
        <v>CobaltExcellen Minerals SARL</v>
      </c>
      <c r="K21" s="158" t="str">
        <f t="shared" si="1"/>
        <v>CobaltExcellen Minerals SARL</v>
      </c>
    </row>
    <row r="22" spans="1:11">
      <c r="A22" s="158" t="s">
        <v>43</v>
      </c>
      <c r="B22" s="158" t="s">
        <v>96</v>
      </c>
      <c r="C22" s="158" t="s">
        <v>96</v>
      </c>
      <c r="D22" s="307" t="s">
        <v>71</v>
      </c>
      <c r="E22" s="307" t="s">
        <v>97</v>
      </c>
      <c r="F22" s="159" t="s">
        <v>12</v>
      </c>
      <c r="G22" s="307"/>
      <c r="H22" s="307" t="s">
        <v>98</v>
      </c>
      <c r="I22" s="307" t="s">
        <v>99</v>
      </c>
      <c r="J22" s="158" t="str">
        <f t="shared" si="0"/>
        <v>CobaltFairsky Industrial Co., Limited</v>
      </c>
      <c r="K22" s="158" t="str">
        <f t="shared" si="1"/>
        <v>CobaltFairsky Industrial Co., Limited</v>
      </c>
    </row>
    <row r="23" spans="1:11">
      <c r="A23" s="158" t="s">
        <v>43</v>
      </c>
      <c r="B23" s="158" t="s">
        <v>100</v>
      </c>
      <c r="C23" s="158" t="s">
        <v>100</v>
      </c>
      <c r="D23" s="307" t="s">
        <v>101</v>
      </c>
      <c r="E23" s="307" t="s">
        <v>102</v>
      </c>
      <c r="F23" s="159" t="s">
        <v>12</v>
      </c>
      <c r="G23" s="307"/>
      <c r="H23" s="307" t="s">
        <v>103</v>
      </c>
      <c r="I23" s="307" t="s">
        <v>104</v>
      </c>
      <c r="J23" s="158" t="str">
        <f t="shared" si="0"/>
        <v>CobaltFort Saskatchewan Metals Facility</v>
      </c>
      <c r="K23" s="158" t="str">
        <f t="shared" si="1"/>
        <v>CobaltFort Saskatchewan Metals Facility</v>
      </c>
    </row>
    <row r="24" spans="1:11">
      <c r="A24" s="158" t="s">
        <v>43</v>
      </c>
      <c r="B24" s="158" t="s">
        <v>105</v>
      </c>
      <c r="C24" s="158" t="s">
        <v>106</v>
      </c>
      <c r="D24" s="307" t="s">
        <v>107</v>
      </c>
      <c r="E24" s="307" t="s">
        <v>108</v>
      </c>
      <c r="F24" s="159" t="s">
        <v>12</v>
      </c>
      <c r="G24" s="307"/>
      <c r="H24" s="307" t="s">
        <v>109</v>
      </c>
      <c r="I24" s="307" t="s">
        <v>110</v>
      </c>
      <c r="J24" s="158" t="str">
        <f t="shared" si="0"/>
        <v>CobaltFreeport Kokkola</v>
      </c>
      <c r="K24" s="158" t="str">
        <f t="shared" si="1"/>
        <v>CobaltFreeport Kokkola</v>
      </c>
    </row>
    <row r="25" spans="1:11">
      <c r="A25" s="158" t="s">
        <v>43</v>
      </c>
      <c r="B25" s="158" t="s">
        <v>12531</v>
      </c>
      <c r="C25" s="158" t="s">
        <v>12531</v>
      </c>
      <c r="D25" s="307" t="s">
        <v>71</v>
      </c>
      <c r="E25" s="307" t="s">
        <v>12530</v>
      </c>
      <c r="F25" s="159" t="s">
        <v>12</v>
      </c>
      <c r="G25" s="307"/>
      <c r="H25" s="307" t="s">
        <v>12532</v>
      </c>
      <c r="I25" s="307" t="s">
        <v>311</v>
      </c>
      <c r="J25" s="158" t="str">
        <f t="shared" si="0"/>
        <v>CobaltFujian Evergreen New Energy Technology Co.</v>
      </c>
      <c r="K25" s="158" t="str">
        <f t="shared" si="1"/>
        <v>CobaltFujian Evergreen New Energy Technology Co.</v>
      </c>
    </row>
    <row r="26" spans="1:11">
      <c r="A26" s="158" t="s">
        <v>43</v>
      </c>
      <c r="B26" s="158" t="s">
        <v>12760</v>
      </c>
      <c r="C26" s="158" t="s">
        <v>12761</v>
      </c>
      <c r="D26" s="307" t="s">
        <v>71</v>
      </c>
      <c r="E26" s="307" t="s">
        <v>12762</v>
      </c>
      <c r="F26" s="159" t="s">
        <v>12</v>
      </c>
      <c r="G26" s="307"/>
      <c r="H26" s="307" t="s">
        <v>12763</v>
      </c>
      <c r="I26" s="307" t="s">
        <v>120</v>
      </c>
      <c r="J26" s="158" t="str">
        <f t="shared" si="0"/>
        <v>CobaltGanzhou Hanrui</v>
      </c>
      <c r="K26" s="158" t="str">
        <f t="shared" si="1"/>
        <v>CobaltGanzhou Hanrui</v>
      </c>
    </row>
    <row r="27" spans="1:11">
      <c r="A27" s="158" t="s">
        <v>43</v>
      </c>
      <c r="B27" s="158" t="s">
        <v>12761</v>
      </c>
      <c r="C27" s="158" t="s">
        <v>12761</v>
      </c>
      <c r="D27" s="307" t="s">
        <v>71</v>
      </c>
      <c r="E27" s="307" t="s">
        <v>12762</v>
      </c>
      <c r="F27" s="159" t="s">
        <v>12</v>
      </c>
      <c r="G27" s="307"/>
      <c r="H27" s="307" t="s">
        <v>12763</v>
      </c>
      <c r="I27" s="307" t="s">
        <v>120</v>
      </c>
      <c r="J27" s="158" t="str">
        <f t="shared" si="0"/>
        <v>CobaltGanzhou Hanrui New Energy Technology Co., Ltd.</v>
      </c>
      <c r="K27" s="158" t="str">
        <f t="shared" si="1"/>
        <v>CobaltGanzhou Hanrui New Energy Technology Co., Ltd.</v>
      </c>
    </row>
    <row r="28" spans="1:11">
      <c r="A28" s="158" t="s">
        <v>43</v>
      </c>
      <c r="B28" s="158" t="s">
        <v>113</v>
      </c>
      <c r="C28" s="158" t="s">
        <v>113</v>
      </c>
      <c r="D28" s="307" t="s">
        <v>71</v>
      </c>
      <c r="E28" s="307" t="s">
        <v>114</v>
      </c>
      <c r="F28" s="159" t="s">
        <v>12</v>
      </c>
      <c r="G28" s="307"/>
      <c r="H28" s="307" t="s">
        <v>111</v>
      </c>
      <c r="I28" s="307" t="s">
        <v>112</v>
      </c>
      <c r="J28" s="158" t="str">
        <f t="shared" si="0"/>
        <v>CobaltGanzhou Highpower Technology Co., Ltd.</v>
      </c>
      <c r="K28" s="158" t="str">
        <f t="shared" si="1"/>
        <v>CobaltGanzhou Highpower Technology Co., Ltd.</v>
      </c>
    </row>
    <row r="29" spans="1:11">
      <c r="A29" s="158" t="s">
        <v>43</v>
      </c>
      <c r="B29" s="158" t="s">
        <v>115</v>
      </c>
      <c r="C29" s="158" t="s">
        <v>115</v>
      </c>
      <c r="D29" s="307" t="s">
        <v>71</v>
      </c>
      <c r="E29" s="307" t="s">
        <v>116</v>
      </c>
      <c r="F29" s="159" t="s">
        <v>12</v>
      </c>
      <c r="G29" s="307"/>
      <c r="H29" s="307" t="s">
        <v>111</v>
      </c>
      <c r="I29" s="307" t="s">
        <v>112</v>
      </c>
      <c r="J29" s="158" t="str">
        <f t="shared" si="0"/>
        <v>CobaltGanzhou Tengyuan Cobalt New Material Co., Ltd.</v>
      </c>
      <c r="K29" s="158" t="str">
        <f t="shared" si="1"/>
        <v>CobaltGanzhou Tengyuan Cobalt New Material Co., Ltd.</v>
      </c>
    </row>
    <row r="30" spans="1:11">
      <c r="A30" s="158" t="s">
        <v>43</v>
      </c>
      <c r="B30" s="158" t="s">
        <v>117</v>
      </c>
      <c r="C30" s="158" t="s">
        <v>117</v>
      </c>
      <c r="D30" s="307" t="s">
        <v>71</v>
      </c>
      <c r="E30" s="307" t="s">
        <v>118</v>
      </c>
      <c r="F30" s="159" t="s">
        <v>12</v>
      </c>
      <c r="G30" s="307"/>
      <c r="H30" s="307" t="s">
        <v>119</v>
      </c>
      <c r="I30" s="307" t="s">
        <v>120</v>
      </c>
      <c r="J30" s="158" t="str">
        <f t="shared" si="0"/>
        <v>CobaltGem (Jiangsu) Cobalt Industry Co., Ltd.</v>
      </c>
      <c r="K30" s="158" t="str">
        <f t="shared" si="1"/>
        <v>CobaltGem (Jiangsu) Cobalt Industry Co., Ltd.</v>
      </c>
    </row>
    <row r="31" spans="1:11">
      <c r="A31" s="158" t="s">
        <v>43</v>
      </c>
      <c r="B31" s="158" t="s">
        <v>121</v>
      </c>
      <c r="C31" s="158" t="s">
        <v>121</v>
      </c>
      <c r="D31" s="307" t="s">
        <v>122</v>
      </c>
      <c r="E31" s="307" t="s">
        <v>123</v>
      </c>
      <c r="F31" s="159" t="s">
        <v>12</v>
      </c>
      <c r="G31" s="307"/>
      <c r="H31" s="307" t="s">
        <v>124</v>
      </c>
      <c r="I31" s="307" t="s">
        <v>16877</v>
      </c>
      <c r="J31" s="158" t="str">
        <f t="shared" si="0"/>
        <v>CobaltGlencore Nikkelverk Refinery</v>
      </c>
      <c r="K31" s="158" t="str">
        <f t="shared" si="1"/>
        <v>CobaltGlencore Nikkelverk Refinery</v>
      </c>
    </row>
    <row r="32" spans="1:11">
      <c r="A32" s="158" t="s">
        <v>43</v>
      </c>
      <c r="B32" s="158" t="s">
        <v>12764</v>
      </c>
      <c r="C32" s="158" t="s">
        <v>12764</v>
      </c>
      <c r="D32" s="307" t="s">
        <v>71</v>
      </c>
      <c r="E32" s="307" t="s">
        <v>12533</v>
      </c>
      <c r="F32" s="159" t="s">
        <v>12</v>
      </c>
      <c r="G32" s="307"/>
      <c r="H32" s="307" t="s">
        <v>12534</v>
      </c>
      <c r="I32" s="307" t="s">
        <v>128</v>
      </c>
      <c r="J32" s="158" t="str">
        <f t="shared" si="0"/>
        <v>CobaltGuangdong Fangyuan New Materials Group Co., Ltd.</v>
      </c>
      <c r="K32" s="158" t="str">
        <f t="shared" si="1"/>
        <v>CobaltGuangdong Fangyuan New Materials Group Co., Ltd.</v>
      </c>
    </row>
    <row r="33" spans="1:11">
      <c r="A33" s="158" t="s">
        <v>43</v>
      </c>
      <c r="B33" s="158" t="s">
        <v>125</v>
      </c>
      <c r="C33" s="158" t="s">
        <v>125</v>
      </c>
      <c r="D33" s="307" t="s">
        <v>71</v>
      </c>
      <c r="E33" s="307" t="s">
        <v>126</v>
      </c>
      <c r="F33" s="159" t="s">
        <v>12</v>
      </c>
      <c r="G33" s="307"/>
      <c r="H33" s="307" t="s">
        <v>127</v>
      </c>
      <c r="I33" s="307" t="s">
        <v>128</v>
      </c>
      <c r="J33" s="158" t="str">
        <f t="shared" si="0"/>
        <v>CobaltGuangdong Jiana Energy Technology Co., Ltd.</v>
      </c>
      <c r="K33" s="158" t="str">
        <f t="shared" si="1"/>
        <v>CobaltGuangdong Jiana Energy Technology Co., Ltd.</v>
      </c>
    </row>
    <row r="34" spans="1:11">
      <c r="A34" s="158" t="s">
        <v>43</v>
      </c>
      <c r="B34" s="158" t="s">
        <v>12765</v>
      </c>
      <c r="C34" s="158" t="s">
        <v>12765</v>
      </c>
      <c r="D34" s="307" t="s">
        <v>71</v>
      </c>
      <c r="E34" s="307" t="s">
        <v>12766</v>
      </c>
      <c r="F34" s="159" t="s">
        <v>12</v>
      </c>
      <c r="G34" s="307"/>
      <c r="H34" s="307" t="s">
        <v>12767</v>
      </c>
      <c r="I34" s="307" t="s">
        <v>132</v>
      </c>
      <c r="J34" s="158" t="str">
        <f t="shared" si="0"/>
        <v>CobaltGuangxi CNGR New Energy Science &amp; Technology Co., Ltd.</v>
      </c>
      <c r="K34" s="158" t="str">
        <f t="shared" si="1"/>
        <v>CobaltGuangxi CNGR New Energy Science &amp; Technology Co., Ltd.</v>
      </c>
    </row>
    <row r="35" spans="1:11">
      <c r="A35" s="158" t="s">
        <v>43</v>
      </c>
      <c r="B35" s="158" t="s">
        <v>129</v>
      </c>
      <c r="C35" s="158" t="s">
        <v>129</v>
      </c>
      <c r="D35" s="307" t="s">
        <v>71</v>
      </c>
      <c r="E35" s="307" t="s">
        <v>130</v>
      </c>
      <c r="F35" s="159" t="s">
        <v>12</v>
      </c>
      <c r="G35" s="307"/>
      <c r="H35" s="307" t="s">
        <v>131</v>
      </c>
      <c r="I35" s="307" t="s">
        <v>132</v>
      </c>
      <c r="J35" s="158" t="str">
        <f t="shared" si="0"/>
        <v>CobaltGuangxi Yinyi Advanced Material Co., Ltd.</v>
      </c>
      <c r="K35" s="158" t="str">
        <f t="shared" si="1"/>
        <v>CobaltGuangxi Yinyi Advanced Material Co., Ltd.</v>
      </c>
    </row>
    <row r="36" spans="1:11">
      <c r="A36" s="158" t="s">
        <v>43</v>
      </c>
      <c r="B36" s="158" t="s">
        <v>133</v>
      </c>
      <c r="C36" s="158" t="s">
        <v>133</v>
      </c>
      <c r="D36" s="307" t="s">
        <v>71</v>
      </c>
      <c r="E36" s="307" t="s">
        <v>134</v>
      </c>
      <c r="F36" s="159" t="s">
        <v>12</v>
      </c>
      <c r="G36" s="307"/>
      <c r="H36" s="307" t="s">
        <v>135</v>
      </c>
      <c r="I36" s="307" t="s">
        <v>136</v>
      </c>
      <c r="J36" s="158" t="str">
        <f t="shared" si="0"/>
        <v>CobaltGuizhou CNGR Resource Recycling Industry Development Co., Ltd.</v>
      </c>
      <c r="K36" s="158" t="str">
        <f t="shared" si="1"/>
        <v>CobaltGuizhou CNGR Resource Recycling Industry Development Co., Ltd.</v>
      </c>
    </row>
    <row r="37" spans="1:11">
      <c r="A37" s="158" t="s">
        <v>43</v>
      </c>
      <c r="B37" s="158" t="s">
        <v>12709</v>
      </c>
      <c r="C37" s="158" t="s">
        <v>12709</v>
      </c>
      <c r="D37" s="307" t="s">
        <v>71</v>
      </c>
      <c r="E37" s="307" t="s">
        <v>12710</v>
      </c>
      <c r="F37" s="159" t="s">
        <v>12</v>
      </c>
      <c r="G37" s="307"/>
      <c r="H37" s="307" t="s">
        <v>135</v>
      </c>
      <c r="I37" s="307" t="s">
        <v>136</v>
      </c>
      <c r="J37" s="158" t="str">
        <f t="shared" si="0"/>
        <v>CobaltGuizhou Red Star Electronic Material Co., Ltd.</v>
      </c>
      <c r="K37" s="158" t="str">
        <f t="shared" si="1"/>
        <v>CobaltGuizhou Red Star Electronic Material Co., Ltd.</v>
      </c>
    </row>
    <row r="38" spans="1:11">
      <c r="A38" s="158" t="s">
        <v>43</v>
      </c>
      <c r="B38" s="158" t="s">
        <v>137</v>
      </c>
      <c r="C38" s="158" t="s">
        <v>138</v>
      </c>
      <c r="D38" s="307" t="s">
        <v>139</v>
      </c>
      <c r="E38" s="307" t="s">
        <v>140</v>
      </c>
      <c r="F38" s="159" t="s">
        <v>12</v>
      </c>
      <c r="G38" s="307"/>
      <c r="H38" s="307" t="s">
        <v>141</v>
      </c>
      <c r="I38" s="307" t="s">
        <v>142</v>
      </c>
      <c r="J38" s="158" t="str">
        <f t="shared" si="0"/>
        <v>CobaltHarima Refinery</v>
      </c>
      <c r="K38" s="158" t="str">
        <f t="shared" si="1"/>
        <v>CobaltHarima Refinery</v>
      </c>
    </row>
    <row r="39" spans="1:11">
      <c r="A39" s="158" t="s">
        <v>43</v>
      </c>
      <c r="B39" s="158" t="s">
        <v>138</v>
      </c>
      <c r="C39" s="158" t="s">
        <v>138</v>
      </c>
      <c r="D39" s="307" t="s">
        <v>139</v>
      </c>
      <c r="E39" s="307" t="s">
        <v>140</v>
      </c>
      <c r="F39" s="159" t="s">
        <v>12</v>
      </c>
      <c r="G39" s="307"/>
      <c r="H39" s="307" t="s">
        <v>141</v>
      </c>
      <c r="I39" s="307" t="s">
        <v>142</v>
      </c>
      <c r="J39" s="158" t="str">
        <f t="shared" si="0"/>
        <v>CobaltHarima Refinery, Sumitomo Metal Mining</v>
      </c>
      <c r="K39" s="158" t="str">
        <f t="shared" si="1"/>
        <v>CobaltHarima Refinery, Sumitomo Metal Mining</v>
      </c>
    </row>
    <row r="40" spans="1:11">
      <c r="A40" s="158" t="s">
        <v>43</v>
      </c>
      <c r="B40" s="158" t="s">
        <v>143</v>
      </c>
      <c r="C40" s="158" t="s">
        <v>143</v>
      </c>
      <c r="D40" s="307" t="s">
        <v>71</v>
      </c>
      <c r="E40" s="307" t="s">
        <v>144</v>
      </c>
      <c r="F40" s="159" t="s">
        <v>12</v>
      </c>
      <c r="G40" s="307"/>
      <c r="H40" s="307" t="s">
        <v>145</v>
      </c>
      <c r="I40" s="307" t="s">
        <v>74</v>
      </c>
      <c r="J40" s="158" t="str">
        <f t="shared" si="0"/>
        <v>CobaltHefei Rongjie Metal Technology Co., Ltd.</v>
      </c>
      <c r="K40" s="158" t="str">
        <f t="shared" si="1"/>
        <v>CobaltHefei Rongjie Metal Technology Co., Ltd.</v>
      </c>
    </row>
    <row r="41" spans="1:11">
      <c r="A41" s="158" t="s">
        <v>43</v>
      </c>
      <c r="B41" s="158" t="s">
        <v>146</v>
      </c>
      <c r="C41" s="158" t="s">
        <v>146</v>
      </c>
      <c r="D41" s="307" t="s">
        <v>71</v>
      </c>
      <c r="E41" s="307" t="s">
        <v>147</v>
      </c>
      <c r="F41" s="159" t="s">
        <v>12</v>
      </c>
      <c r="G41" s="307"/>
      <c r="H41" s="307" t="s">
        <v>148</v>
      </c>
      <c r="I41" s="307" t="s">
        <v>149</v>
      </c>
      <c r="J41" s="158" t="str">
        <f t="shared" si="0"/>
        <v>CobaltHunan Brunp Recycling Technology Co., Ltd.</v>
      </c>
      <c r="K41" s="158" t="str">
        <f t="shared" si="1"/>
        <v>CobaltHunan Brunp Recycling Technology Co., Ltd.</v>
      </c>
    </row>
    <row r="42" spans="1:11">
      <c r="A42" s="158" t="s">
        <v>43</v>
      </c>
      <c r="B42" s="158" t="s">
        <v>150</v>
      </c>
      <c r="C42" s="158" t="s">
        <v>150</v>
      </c>
      <c r="D42" s="307" t="s">
        <v>71</v>
      </c>
      <c r="E42" s="307" t="s">
        <v>151</v>
      </c>
      <c r="F42" s="159" t="s">
        <v>12</v>
      </c>
      <c r="G42" s="307"/>
      <c r="H42" s="307" t="s">
        <v>148</v>
      </c>
      <c r="I42" s="307" t="s">
        <v>149</v>
      </c>
      <c r="J42" s="158" t="str">
        <f t="shared" si="0"/>
        <v>CobaltHunan CNGR New Energy Science &amp; Technology Co., Ltd.</v>
      </c>
      <c r="K42" s="158" t="str">
        <f t="shared" si="1"/>
        <v>CobaltHunan CNGR New Energy Science &amp; Technology Co., Ltd.</v>
      </c>
    </row>
    <row r="43" spans="1:11">
      <c r="A43" s="158" t="s">
        <v>43</v>
      </c>
      <c r="B43" s="158" t="s">
        <v>152</v>
      </c>
      <c r="C43" s="158" t="s">
        <v>150</v>
      </c>
      <c r="D43" s="307" t="s">
        <v>71</v>
      </c>
      <c r="E43" s="307" t="s">
        <v>151</v>
      </c>
      <c r="F43" s="159" t="s">
        <v>12</v>
      </c>
      <c r="G43" s="307"/>
      <c r="H43" s="307" t="s">
        <v>148</v>
      </c>
      <c r="I43" s="307" t="s">
        <v>149</v>
      </c>
      <c r="J43" s="158" t="str">
        <f t="shared" si="0"/>
        <v>CobaltHunan Hina Advanced Material Co., Ltd.</v>
      </c>
      <c r="K43" s="158" t="str">
        <f t="shared" si="1"/>
        <v>CobaltHunan Hina Advanced Material Co., Ltd.</v>
      </c>
    </row>
    <row r="44" spans="1:11">
      <c r="A44" s="158" t="s">
        <v>43</v>
      </c>
      <c r="B44" s="158" t="s">
        <v>153</v>
      </c>
      <c r="C44" s="158" t="s">
        <v>153</v>
      </c>
      <c r="D44" s="307" t="s">
        <v>71</v>
      </c>
      <c r="E44" s="307" t="s">
        <v>154</v>
      </c>
      <c r="F44" s="159" t="s">
        <v>12</v>
      </c>
      <c r="G44" s="307"/>
      <c r="H44" s="307" t="s">
        <v>155</v>
      </c>
      <c r="I44" s="307" t="s">
        <v>149</v>
      </c>
      <c r="J44" s="158" t="str">
        <f t="shared" si="0"/>
        <v>CobaltHunan Jinxin New Material Holding Co., Ltd.</v>
      </c>
      <c r="K44" s="158" t="str">
        <f t="shared" si="1"/>
        <v>CobaltHunan Jinxin New Material Holding Co., Ltd.</v>
      </c>
    </row>
    <row r="45" spans="1:11">
      <c r="A45" s="158" t="s">
        <v>43</v>
      </c>
      <c r="B45" s="158" t="s">
        <v>12578</v>
      </c>
      <c r="C45" s="158" t="s">
        <v>153</v>
      </c>
      <c r="D45" s="307" t="s">
        <v>71</v>
      </c>
      <c r="E45" s="307" t="s">
        <v>154</v>
      </c>
      <c r="F45" s="159" t="s">
        <v>12</v>
      </c>
      <c r="G45" s="307"/>
      <c r="H45" s="307" t="s">
        <v>155</v>
      </c>
      <c r="I45" s="307" t="s">
        <v>149</v>
      </c>
      <c r="J45" s="158" t="str">
        <f t="shared" si="0"/>
        <v>CobaltHunan Jinxin New Materials Co., Ltd.</v>
      </c>
      <c r="K45" s="158" t="str">
        <f t="shared" si="1"/>
        <v>CobaltHunan Jinxin New Materials Co., Ltd.</v>
      </c>
    </row>
    <row r="46" spans="1:11">
      <c r="A46" s="158" t="s">
        <v>43</v>
      </c>
      <c r="B46" s="158" t="s">
        <v>156</v>
      </c>
      <c r="C46" s="158" t="s">
        <v>156</v>
      </c>
      <c r="D46" s="307" t="s">
        <v>71</v>
      </c>
      <c r="E46" s="307" t="s">
        <v>157</v>
      </c>
      <c r="F46" s="159" t="s">
        <v>12</v>
      </c>
      <c r="G46" s="307"/>
      <c r="H46" s="307" t="s">
        <v>155</v>
      </c>
      <c r="I46" s="307" t="s">
        <v>149</v>
      </c>
      <c r="J46" s="158" t="str">
        <f t="shared" si="0"/>
        <v>CobaltHunan Shiji Yintian New Material Co., Ltd.</v>
      </c>
      <c r="K46" s="158" t="str">
        <f t="shared" si="1"/>
        <v>CobaltHunan Shiji Yintian New Material Co., Ltd.</v>
      </c>
    </row>
    <row r="47" spans="1:11">
      <c r="A47" s="158" t="s">
        <v>43</v>
      </c>
      <c r="B47" s="158" t="s">
        <v>158</v>
      </c>
      <c r="C47" s="158" t="s">
        <v>158</v>
      </c>
      <c r="D47" s="307" t="s">
        <v>71</v>
      </c>
      <c r="E47" s="307" t="s">
        <v>159</v>
      </c>
      <c r="F47" s="159" t="s">
        <v>12</v>
      </c>
      <c r="G47" s="307"/>
      <c r="H47" s="307" t="s">
        <v>148</v>
      </c>
      <c r="I47" s="307" t="s">
        <v>149</v>
      </c>
      <c r="J47" s="158" t="str">
        <f t="shared" si="0"/>
        <v>CobaltHunan Yacheng New Materials Co., Ltd.</v>
      </c>
      <c r="K47" s="158" t="str">
        <f t="shared" si="1"/>
        <v>CobaltHunan Yacheng New Materials Co., Ltd.</v>
      </c>
    </row>
    <row r="48" spans="1:11">
      <c r="A48" s="158" t="s">
        <v>43</v>
      </c>
      <c r="B48" s="158" t="s">
        <v>160</v>
      </c>
      <c r="C48" s="158" t="s">
        <v>150</v>
      </c>
      <c r="D48" s="307" t="s">
        <v>71</v>
      </c>
      <c r="E48" s="307" t="s">
        <v>151</v>
      </c>
      <c r="F48" s="159" t="s">
        <v>12</v>
      </c>
      <c r="G48" s="307"/>
      <c r="H48" s="307" t="s">
        <v>148</v>
      </c>
      <c r="I48" s="307" t="s">
        <v>149</v>
      </c>
      <c r="J48" s="158" t="str">
        <f t="shared" si="0"/>
        <v>CobaltHunan Zoomwe New Energy Science &amp; Technology Co., Ltd.</v>
      </c>
      <c r="K48" s="158" t="str">
        <f t="shared" si="1"/>
        <v>CobaltHunan Zoomwe New Energy Science &amp; Technology Co., Ltd.</v>
      </c>
    </row>
    <row r="49" spans="1:11">
      <c r="A49" s="158" t="s">
        <v>43</v>
      </c>
      <c r="B49" s="158" t="s">
        <v>161</v>
      </c>
      <c r="C49" s="158" t="s">
        <v>161</v>
      </c>
      <c r="D49" s="307" t="s">
        <v>162</v>
      </c>
      <c r="E49" s="307" t="s">
        <v>163</v>
      </c>
      <c r="F49" s="159" t="s">
        <v>12</v>
      </c>
      <c r="G49" s="307"/>
      <c r="H49" s="307" t="s">
        <v>164</v>
      </c>
      <c r="I49" s="307" t="s">
        <v>165</v>
      </c>
      <c r="J49" s="158" t="str">
        <f t="shared" si="0"/>
        <v>CobaltICoNiChem</v>
      </c>
      <c r="K49" s="158" t="str">
        <f t="shared" si="1"/>
        <v>CobaltICoNiChem</v>
      </c>
    </row>
    <row r="50" spans="1:11">
      <c r="A50" s="158" t="s">
        <v>43</v>
      </c>
      <c r="B50" s="158" t="s">
        <v>12768</v>
      </c>
      <c r="C50" s="158" t="s">
        <v>12768</v>
      </c>
      <c r="D50" s="307" t="s">
        <v>2190</v>
      </c>
      <c r="E50" s="307" t="s">
        <v>12769</v>
      </c>
      <c r="F50" s="159" t="s">
        <v>12</v>
      </c>
      <c r="G50" s="307"/>
      <c r="H50" s="307" t="s">
        <v>12770</v>
      </c>
      <c r="I50" s="307" t="s">
        <v>12450</v>
      </c>
      <c r="J50" s="158" t="str">
        <f t="shared" si="0"/>
        <v>CobaltImpala Refineries – Base Metals Refinery (BMR)</v>
      </c>
      <c r="K50" s="158" t="str">
        <f t="shared" si="1"/>
        <v>CobaltImpala Refineries – Base Metals Refinery (BMR)</v>
      </c>
    </row>
    <row r="51" spans="1:11">
      <c r="A51" s="158" t="s">
        <v>43</v>
      </c>
      <c r="B51" s="158" t="s">
        <v>12771</v>
      </c>
      <c r="C51" s="158" t="s">
        <v>12771</v>
      </c>
      <c r="D51" s="307" t="s">
        <v>2190</v>
      </c>
      <c r="E51" s="307" t="s">
        <v>12772</v>
      </c>
      <c r="F51" s="159" t="s">
        <v>12</v>
      </c>
      <c r="G51" s="307"/>
      <c r="H51" s="307" t="s">
        <v>12773</v>
      </c>
      <c r="I51" s="307" t="s">
        <v>3641</v>
      </c>
      <c r="J51" s="158" t="str">
        <f t="shared" si="0"/>
        <v>CobaltImpala Rustenburg</v>
      </c>
      <c r="K51" s="158" t="str">
        <f t="shared" si="1"/>
        <v>CobaltImpala Rustenburg</v>
      </c>
    </row>
    <row r="52" spans="1:11">
      <c r="A52" s="158" t="s">
        <v>43</v>
      </c>
      <c r="B52" s="158" t="s">
        <v>166</v>
      </c>
      <c r="C52" s="158" t="s">
        <v>125</v>
      </c>
      <c r="D52" s="307" t="s">
        <v>71</v>
      </c>
      <c r="E52" s="307" t="s">
        <v>126</v>
      </c>
      <c r="F52" s="159" t="s">
        <v>12</v>
      </c>
      <c r="G52" s="307"/>
      <c r="H52" s="307" t="s">
        <v>127</v>
      </c>
      <c r="I52" s="307" t="s">
        <v>128</v>
      </c>
      <c r="J52" s="158" t="str">
        <f t="shared" si="0"/>
        <v>CobaltJiana</v>
      </c>
      <c r="K52" s="158" t="str">
        <f t="shared" si="1"/>
        <v>CobaltJiana</v>
      </c>
    </row>
    <row r="53" spans="1:11">
      <c r="A53" s="158" t="s">
        <v>43</v>
      </c>
      <c r="B53" s="158" t="s">
        <v>12774</v>
      </c>
      <c r="C53" s="158" t="s">
        <v>12775</v>
      </c>
      <c r="D53" s="307" t="s">
        <v>71</v>
      </c>
      <c r="E53" s="307" t="s">
        <v>12776</v>
      </c>
      <c r="F53" s="159" t="s">
        <v>12</v>
      </c>
      <c r="G53" s="307"/>
      <c r="H53" s="307" t="s">
        <v>12777</v>
      </c>
      <c r="I53" s="307" t="s">
        <v>128</v>
      </c>
      <c r="J53" s="158" t="str">
        <f t="shared" si="0"/>
        <v>CobaltJiangmen Chancsun Umicore Industry Co., Ltd. (JUC)</v>
      </c>
      <c r="K53" s="158" t="str">
        <f t="shared" si="1"/>
        <v>CobaltJiangmen Chancsun Umicore Industry Co., Ltd. (JUC)</v>
      </c>
    </row>
    <row r="54" spans="1:11">
      <c r="A54" s="158" t="s">
        <v>43</v>
      </c>
      <c r="B54" s="158" t="s">
        <v>12775</v>
      </c>
      <c r="C54" s="158" t="s">
        <v>12775</v>
      </c>
      <c r="D54" s="307" t="s">
        <v>71</v>
      </c>
      <c r="E54" s="307" t="s">
        <v>12776</v>
      </c>
      <c r="F54" s="159" t="s">
        <v>12</v>
      </c>
      <c r="G54" s="307"/>
      <c r="H54" s="307" t="s">
        <v>12777</v>
      </c>
      <c r="I54" s="307" t="s">
        <v>128</v>
      </c>
      <c r="J54" s="158" t="str">
        <f t="shared" si="0"/>
        <v>CobaltJiangmen Chancsun Umicore Industry Co.,Ltd</v>
      </c>
      <c r="K54" s="158" t="str">
        <f t="shared" si="1"/>
        <v>CobaltJiangmen Chancsun Umicore Industry Co.,Ltd</v>
      </c>
    </row>
    <row r="55" spans="1:11">
      <c r="A55" s="158" t="s">
        <v>43</v>
      </c>
      <c r="B55" s="158" t="s">
        <v>167</v>
      </c>
      <c r="C55" s="158" t="s">
        <v>117</v>
      </c>
      <c r="D55" s="307" t="s">
        <v>71</v>
      </c>
      <c r="E55" s="307" t="s">
        <v>118</v>
      </c>
      <c r="F55" s="159" t="s">
        <v>12</v>
      </c>
      <c r="G55" s="307"/>
      <c r="H55" s="307" t="s">
        <v>119</v>
      </c>
      <c r="I55" s="307" t="s">
        <v>120</v>
      </c>
      <c r="J55" s="158" t="str">
        <f t="shared" si="0"/>
        <v>CobaltJiangsu Cobalt Nickel Metal (KLK)</v>
      </c>
      <c r="K55" s="158" t="str">
        <f t="shared" si="1"/>
        <v>CobaltJiangsu Cobalt Nickel Metal (KLK)</v>
      </c>
    </row>
    <row r="56" spans="1:11">
      <c r="A56" s="158" t="s">
        <v>43</v>
      </c>
      <c r="B56" s="158" t="s">
        <v>168</v>
      </c>
      <c r="C56" s="158" t="s">
        <v>117</v>
      </c>
      <c r="D56" s="307" t="s">
        <v>71</v>
      </c>
      <c r="E56" s="307" t="s">
        <v>118</v>
      </c>
      <c r="F56" s="159" t="s">
        <v>12</v>
      </c>
      <c r="G56" s="307"/>
      <c r="H56" s="307" t="s">
        <v>119</v>
      </c>
      <c r="I56" s="307" t="s">
        <v>120</v>
      </c>
      <c r="J56" s="158" t="str">
        <f t="shared" si="0"/>
        <v>CobaltJiangsu KLK Cobalt Nickel Metal Co., Ltd.</v>
      </c>
      <c r="K56" s="158" t="str">
        <f t="shared" si="1"/>
        <v>CobaltJiangsu KLK Cobalt Nickel Metal Co., Ltd.</v>
      </c>
    </row>
    <row r="57" spans="1:11">
      <c r="A57" s="158" t="s">
        <v>43</v>
      </c>
      <c r="B57" s="158" t="s">
        <v>169</v>
      </c>
      <c r="C57" s="158" t="s">
        <v>169</v>
      </c>
      <c r="D57" s="307" t="s">
        <v>71</v>
      </c>
      <c r="E57" s="307" t="s">
        <v>170</v>
      </c>
      <c r="F57" s="159" t="s">
        <v>12</v>
      </c>
      <c r="G57" s="307"/>
      <c r="H57" s="307" t="s">
        <v>171</v>
      </c>
      <c r="I57" s="307" t="s">
        <v>120</v>
      </c>
      <c r="J57" s="158" t="str">
        <f t="shared" si="0"/>
        <v>CobaltJiangsu Xiongfeng Technology Co., Ltd.</v>
      </c>
      <c r="K57" s="158" t="str">
        <f t="shared" si="1"/>
        <v>CobaltJiangsu Xiongfeng Technology Co., Ltd.</v>
      </c>
    </row>
    <row r="58" spans="1:11">
      <c r="A58" s="158" t="s">
        <v>43</v>
      </c>
      <c r="B58" s="158" t="s">
        <v>12778</v>
      </c>
      <c r="C58" s="158" t="s">
        <v>12778</v>
      </c>
      <c r="D58" s="307" t="s">
        <v>71</v>
      </c>
      <c r="E58" s="307" t="s">
        <v>172</v>
      </c>
      <c r="F58" s="159" t="s">
        <v>12</v>
      </c>
      <c r="G58" s="307"/>
      <c r="H58" s="307" t="s">
        <v>111</v>
      </c>
      <c r="I58" s="307" t="s">
        <v>112</v>
      </c>
      <c r="J58" s="158" t="str">
        <f t="shared" si="0"/>
        <v>CobaltJiangxi Jiangwu Cobalt Industrial Co., Ltd.</v>
      </c>
      <c r="K58" s="158" t="str">
        <f t="shared" si="1"/>
        <v>CobaltJiangxi Jiangwu Cobalt Industrial Co., Ltd.</v>
      </c>
    </row>
    <row r="59" spans="1:11">
      <c r="A59" s="158" t="s">
        <v>43</v>
      </c>
      <c r="B59" s="158" t="s">
        <v>12536</v>
      </c>
      <c r="C59" s="158" t="s">
        <v>12536</v>
      </c>
      <c r="D59" s="307" t="s">
        <v>71</v>
      </c>
      <c r="E59" s="307" t="s">
        <v>12535</v>
      </c>
      <c r="F59" s="159" t="s">
        <v>12</v>
      </c>
      <c r="G59" s="307"/>
      <c r="H59" s="307" t="s">
        <v>12537</v>
      </c>
      <c r="I59" s="307" t="s">
        <v>112</v>
      </c>
      <c r="J59" s="158" t="str">
        <f t="shared" si="0"/>
        <v>CobaltJiangxi Miracle Golden Tiger Cobalt Co. Ltd.</v>
      </c>
      <c r="K59" s="158" t="str">
        <f t="shared" si="1"/>
        <v>CobaltJiangxi Miracle Golden Tiger Cobalt Co. Ltd.</v>
      </c>
    </row>
    <row r="60" spans="1:11">
      <c r="A60" s="158" t="s">
        <v>43</v>
      </c>
      <c r="B60" s="158" t="s">
        <v>173</v>
      </c>
      <c r="C60" s="158" t="s">
        <v>12779</v>
      </c>
      <c r="D60" s="307" t="s">
        <v>71</v>
      </c>
      <c r="E60" s="307" t="s">
        <v>12780</v>
      </c>
      <c r="F60" s="159" t="s">
        <v>12</v>
      </c>
      <c r="G60" s="307"/>
      <c r="H60" s="307" t="s">
        <v>12781</v>
      </c>
      <c r="I60" s="307" t="s">
        <v>112</v>
      </c>
      <c r="J60" s="158" t="str">
        <f t="shared" si="0"/>
        <v>CobaltJiangxi Rui da Xinnengyuan Technology Co., Ltd.</v>
      </c>
      <c r="K60" s="158" t="str">
        <f t="shared" si="1"/>
        <v>CobaltJiangxi Rui da Xinnengyuan Technology Co., Ltd.</v>
      </c>
    </row>
    <row r="61" spans="1:11">
      <c r="A61" s="158" t="s">
        <v>43</v>
      </c>
      <c r="B61" s="158" t="s">
        <v>12779</v>
      </c>
      <c r="C61" s="158" t="s">
        <v>12779</v>
      </c>
      <c r="D61" s="307" t="s">
        <v>71</v>
      </c>
      <c r="E61" s="307" t="s">
        <v>12780</v>
      </c>
      <c r="F61" s="159" t="s">
        <v>12</v>
      </c>
      <c r="G61" s="307"/>
      <c r="H61" s="307" t="s">
        <v>12781</v>
      </c>
      <c r="I61" s="307" t="s">
        <v>112</v>
      </c>
      <c r="J61" s="158" t="str">
        <f t="shared" si="0"/>
        <v>CobaltJiangxi Ruida New Energy Technology Co., Ltd.</v>
      </c>
      <c r="K61" s="158" t="str">
        <f t="shared" si="1"/>
        <v>CobaltJiangxi Ruida New Energy Technology Co., Ltd.</v>
      </c>
    </row>
    <row r="62" spans="1:11">
      <c r="A62" s="158" t="s">
        <v>43</v>
      </c>
      <c r="B62" s="158" t="s">
        <v>174</v>
      </c>
      <c r="C62" s="158" t="s">
        <v>174</v>
      </c>
      <c r="D62" s="307" t="s">
        <v>71</v>
      </c>
      <c r="E62" s="307" t="s">
        <v>175</v>
      </c>
      <c r="F62" s="159" t="s">
        <v>12</v>
      </c>
      <c r="G62" s="307"/>
      <c r="H62" s="307" t="s">
        <v>176</v>
      </c>
      <c r="I62" s="307" t="s">
        <v>177</v>
      </c>
      <c r="J62" s="158" t="str">
        <f t="shared" si="0"/>
        <v>CobaltJingmen GEM Co., Ltd.</v>
      </c>
      <c r="K62" s="158" t="str">
        <f t="shared" si="1"/>
        <v>CobaltJingmen GEM Co., Ltd.</v>
      </c>
    </row>
    <row r="63" spans="1:11">
      <c r="A63" s="158" t="s">
        <v>43</v>
      </c>
      <c r="B63" s="158" t="s">
        <v>178</v>
      </c>
      <c r="C63" s="158" t="s">
        <v>178</v>
      </c>
      <c r="D63" s="307" t="s">
        <v>179</v>
      </c>
      <c r="E63" s="307" t="s">
        <v>180</v>
      </c>
      <c r="F63" s="159" t="s">
        <v>12</v>
      </c>
      <c r="G63" s="307"/>
      <c r="H63" s="307" t="s">
        <v>181</v>
      </c>
      <c r="I63" s="307" t="s">
        <v>182</v>
      </c>
      <c r="J63" s="158" t="str">
        <f t="shared" si="0"/>
        <v>CobaltJSC Kolskaya Mining and Metallurgical Company (Kola MMC)</v>
      </c>
      <c r="K63" s="158" t="str">
        <f t="shared" si="1"/>
        <v>CobaltJSC Kolskaya Mining and Metallurgical Company (Kola MMC)</v>
      </c>
    </row>
    <row r="64" spans="1:11">
      <c r="A64" s="158" t="s">
        <v>43</v>
      </c>
      <c r="B64" s="158" t="s">
        <v>183</v>
      </c>
      <c r="C64" s="158" t="s">
        <v>183</v>
      </c>
      <c r="D64" s="307" t="s">
        <v>66</v>
      </c>
      <c r="E64" s="307" t="s">
        <v>184</v>
      </c>
      <c r="F64" s="159" t="s">
        <v>12</v>
      </c>
      <c r="G64" s="307"/>
      <c r="H64" s="307" t="s">
        <v>185</v>
      </c>
      <c r="I64" s="307" t="s">
        <v>186</v>
      </c>
      <c r="J64" s="158" t="str">
        <f t="shared" si="0"/>
        <v>CobaltKamoto Copper Company</v>
      </c>
      <c r="K64" s="158" t="str">
        <f t="shared" si="1"/>
        <v>CobaltKamoto Copper Company</v>
      </c>
    </row>
    <row r="65" spans="1:11">
      <c r="A65" s="158" t="s">
        <v>43</v>
      </c>
      <c r="B65" s="158" t="s">
        <v>12711</v>
      </c>
      <c r="C65" s="158" t="s">
        <v>12539</v>
      </c>
      <c r="D65" s="307" t="s">
        <v>66</v>
      </c>
      <c r="E65" s="307" t="s">
        <v>12538</v>
      </c>
      <c r="F65" s="159" t="s">
        <v>12</v>
      </c>
      <c r="G65" s="307"/>
      <c r="H65" s="307" t="s">
        <v>68</v>
      </c>
      <c r="I65" s="307" t="s">
        <v>69</v>
      </c>
      <c r="J65" s="158" t="str">
        <f t="shared" si="0"/>
        <v>CobaltKasombo Minerals (SPRL) - MIKAS Huayou</v>
      </c>
      <c r="K65" s="158" t="str">
        <f t="shared" si="1"/>
        <v>CobaltKasombo Minerals (SPRL) - MIKAS Huayou</v>
      </c>
    </row>
    <row r="66" spans="1:11">
      <c r="A66" s="158" t="s">
        <v>43</v>
      </c>
      <c r="B66" s="158" t="s">
        <v>236</v>
      </c>
      <c r="C66" s="158" t="s">
        <v>12712</v>
      </c>
      <c r="D66" s="307" t="s">
        <v>66</v>
      </c>
      <c r="E66" s="307" t="s">
        <v>12713</v>
      </c>
      <c r="F66" s="159" t="s">
        <v>12</v>
      </c>
      <c r="G66" s="307"/>
      <c r="H66" s="307" t="s">
        <v>185</v>
      </c>
      <c r="I66" s="307" t="s">
        <v>186</v>
      </c>
      <c r="J66" s="158" t="str">
        <f t="shared" si="0"/>
        <v>CobaltKisanfu</v>
      </c>
      <c r="K66" s="158" t="str">
        <f t="shared" si="1"/>
        <v>CobaltKisanfu</v>
      </c>
    </row>
    <row r="67" spans="1:11">
      <c r="A67" s="158" t="s">
        <v>43</v>
      </c>
      <c r="B67" s="158" t="s">
        <v>12712</v>
      </c>
      <c r="C67" s="158" t="s">
        <v>12712</v>
      </c>
      <c r="D67" s="307" t="s">
        <v>66</v>
      </c>
      <c r="E67" s="307" t="s">
        <v>12713</v>
      </c>
      <c r="F67" s="159" t="s">
        <v>12</v>
      </c>
      <c r="G67" s="307"/>
      <c r="H67" s="307" t="s">
        <v>185</v>
      </c>
      <c r="I67" s="307" t="s">
        <v>186</v>
      </c>
      <c r="J67" s="158" t="str">
        <f t="shared" si="0"/>
        <v>CobaltKisanfu Mining (Kimin)</v>
      </c>
      <c r="K67" s="158" t="str">
        <f t="shared" si="1"/>
        <v>CobaltKisanfu Mining (Kimin)</v>
      </c>
    </row>
    <row r="68" spans="1:11">
      <c r="A68" s="158" t="s">
        <v>43</v>
      </c>
      <c r="B68" s="158" t="s">
        <v>187</v>
      </c>
      <c r="C68" s="158" t="s">
        <v>178</v>
      </c>
      <c r="D68" s="307" t="s">
        <v>179</v>
      </c>
      <c r="E68" s="307" t="s">
        <v>180</v>
      </c>
      <c r="F68" s="159" t="s">
        <v>12</v>
      </c>
      <c r="G68" s="307"/>
      <c r="H68" s="307" t="s">
        <v>181</v>
      </c>
      <c r="I68" s="307" t="s">
        <v>182</v>
      </c>
      <c r="J68" s="158" t="str">
        <f t="shared" si="0"/>
        <v>CobaltKola Mining and Metallurgical Company</v>
      </c>
      <c r="K68" s="158" t="str">
        <f t="shared" si="1"/>
        <v>CobaltKola Mining and Metallurgical Company</v>
      </c>
    </row>
    <row r="69" spans="1:11">
      <c r="A69" s="158" t="s">
        <v>43</v>
      </c>
      <c r="B69" s="158" t="s">
        <v>188</v>
      </c>
      <c r="C69" s="158" t="s">
        <v>12714</v>
      </c>
      <c r="D69" s="307" t="s">
        <v>66</v>
      </c>
      <c r="E69" s="307" t="s">
        <v>189</v>
      </c>
      <c r="F69" s="159" t="s">
        <v>12</v>
      </c>
      <c r="G69" s="307"/>
      <c r="H69" s="307" t="s">
        <v>68</v>
      </c>
      <c r="I69" s="307" t="s">
        <v>69</v>
      </c>
      <c r="J69" s="158" t="str">
        <f t="shared" si="0"/>
        <v>CobaltKolwezi Tailings (KMT, aka Kingamyambo Musonoi Tailings)</v>
      </c>
      <c r="K69" s="158" t="str">
        <f t="shared" si="1"/>
        <v>CobaltKolwezi Tailings (KMT, aka Kingamyambo Musonoi Tailings)</v>
      </c>
    </row>
    <row r="70" spans="1:11">
      <c r="A70" s="158" t="s">
        <v>43</v>
      </c>
      <c r="B70" s="158" t="s">
        <v>12714</v>
      </c>
      <c r="C70" s="158" t="s">
        <v>12714</v>
      </c>
      <c r="D70" s="307" t="s">
        <v>66</v>
      </c>
      <c r="E70" s="307" t="s">
        <v>189</v>
      </c>
      <c r="F70" s="159" t="s">
        <v>12</v>
      </c>
      <c r="G70" s="307"/>
      <c r="H70" s="307" t="s">
        <v>68</v>
      </c>
      <c r="I70" s="307" t="s">
        <v>69</v>
      </c>
      <c r="J70" s="158" t="str">
        <f t="shared" ref="J70:J132" si="2">A70&amp;B70</f>
        <v>CobaltLa Compagnie de Traitement des Rejets de Kingamyambo S.A. (Metalkol S.A.)</v>
      </c>
      <c r="K70" s="158" t="str">
        <f t="shared" ref="K70:K132" si="3">A70&amp;B70</f>
        <v>CobaltLa Compagnie de Traitement des Rejets de Kingamyambo S.A. (Metalkol S.A.)</v>
      </c>
    </row>
    <row r="71" spans="1:11">
      <c r="A71" s="158" t="s">
        <v>43</v>
      </c>
      <c r="B71" s="158" t="s">
        <v>12579</v>
      </c>
      <c r="C71" s="158" t="s">
        <v>12539</v>
      </c>
      <c r="D71" s="307" t="s">
        <v>66</v>
      </c>
      <c r="E71" s="307" t="s">
        <v>12538</v>
      </c>
      <c r="F71" s="159" t="s">
        <v>12</v>
      </c>
      <c r="G71" s="307"/>
      <c r="H71" s="307" t="s">
        <v>68</v>
      </c>
      <c r="I71" s="307" t="s">
        <v>69</v>
      </c>
      <c r="J71" s="158" t="str">
        <f t="shared" si="2"/>
        <v>CobaltLa Miniere de Kambove</v>
      </c>
      <c r="K71" s="158" t="str">
        <f t="shared" si="3"/>
        <v>CobaltLa Miniere de Kambove</v>
      </c>
    </row>
    <row r="72" spans="1:11">
      <c r="A72" s="158" t="s">
        <v>43</v>
      </c>
      <c r="B72" s="158" t="s">
        <v>12580</v>
      </c>
      <c r="C72" s="158" t="s">
        <v>12539</v>
      </c>
      <c r="D72" s="307" t="s">
        <v>66</v>
      </c>
      <c r="E72" s="307" t="s">
        <v>12538</v>
      </c>
      <c r="F72" s="159" t="s">
        <v>12</v>
      </c>
      <c r="G72" s="307"/>
      <c r="H72" s="307" t="s">
        <v>68</v>
      </c>
      <c r="I72" s="307" t="s">
        <v>69</v>
      </c>
      <c r="J72" s="158" t="str">
        <f t="shared" si="2"/>
        <v>CobaltLa Miniere de Kasombo</v>
      </c>
      <c r="K72" s="158" t="str">
        <f t="shared" si="3"/>
        <v>CobaltLa Miniere de Kasombo</v>
      </c>
    </row>
    <row r="73" spans="1:11">
      <c r="A73" s="158" t="s">
        <v>43</v>
      </c>
      <c r="B73" s="158" t="s">
        <v>12539</v>
      </c>
      <c r="C73" s="158" t="s">
        <v>12539</v>
      </c>
      <c r="D73" s="307" t="s">
        <v>66</v>
      </c>
      <c r="E73" s="307" t="s">
        <v>12538</v>
      </c>
      <c r="F73" s="159" t="s">
        <v>12</v>
      </c>
      <c r="G73" s="307"/>
      <c r="H73" s="307" t="s">
        <v>68</v>
      </c>
      <c r="I73" s="307" t="s">
        <v>69</v>
      </c>
      <c r="J73" s="158" t="str">
        <f t="shared" si="2"/>
        <v>CobaltLA MINIERE DE KASOMBO SAS</v>
      </c>
      <c r="K73" s="158" t="str">
        <f t="shared" si="3"/>
        <v>CobaltLA MINIERE DE KASOMBO SAS</v>
      </c>
    </row>
    <row r="74" spans="1:11">
      <c r="A74" s="158" t="s">
        <v>43</v>
      </c>
      <c r="B74" s="158" t="s">
        <v>190</v>
      </c>
      <c r="C74" s="158" t="s">
        <v>190</v>
      </c>
      <c r="D74" s="307" t="s">
        <v>71</v>
      </c>
      <c r="E74" s="307" t="s">
        <v>191</v>
      </c>
      <c r="F74" s="159" t="s">
        <v>12</v>
      </c>
      <c r="G74" s="307"/>
      <c r="H74" s="307" t="s">
        <v>192</v>
      </c>
      <c r="I74" s="307" t="s">
        <v>193</v>
      </c>
      <c r="J74" s="158" t="str">
        <f t="shared" si="2"/>
        <v>CobaltLanzhou Jinchuan Advanced Materials Technology Co., Ltd.</v>
      </c>
      <c r="K74" s="158" t="str">
        <f t="shared" si="3"/>
        <v>CobaltLanzhou Jinchuan Advanced Materials Technology Co., Ltd.</v>
      </c>
    </row>
    <row r="75" spans="1:11">
      <c r="A75" s="158" t="s">
        <v>43</v>
      </c>
      <c r="B75" s="158" t="s">
        <v>12782</v>
      </c>
      <c r="C75" s="158" t="s">
        <v>12782</v>
      </c>
      <c r="D75" s="307" t="s">
        <v>82</v>
      </c>
      <c r="E75" s="307" t="s">
        <v>12715</v>
      </c>
      <c r="F75" s="159" t="s">
        <v>12</v>
      </c>
      <c r="G75" s="307"/>
      <c r="H75" s="307" t="s">
        <v>12783</v>
      </c>
      <c r="I75" s="307" t="s">
        <v>11607</v>
      </c>
      <c r="J75" s="158" t="str">
        <f t="shared" si="2"/>
        <v>CobaltLianyou Resources Co., Ltd.</v>
      </c>
      <c r="K75" s="158" t="str">
        <f t="shared" si="3"/>
        <v>CobaltLianyou Resources Co., Ltd.</v>
      </c>
    </row>
    <row r="76" spans="1:11">
      <c r="A76" s="158" t="s">
        <v>43</v>
      </c>
      <c r="B76" s="158" t="s">
        <v>194</v>
      </c>
      <c r="C76" s="158" t="s">
        <v>194</v>
      </c>
      <c r="D76" s="307" t="s">
        <v>179</v>
      </c>
      <c r="E76" s="307" t="s">
        <v>195</v>
      </c>
      <c r="F76" s="159" t="s">
        <v>12</v>
      </c>
      <c r="G76" s="307"/>
      <c r="H76" s="307" t="s">
        <v>196</v>
      </c>
      <c r="I76" s="307" t="s">
        <v>197</v>
      </c>
      <c r="J76" s="158" t="str">
        <f t="shared" si="2"/>
        <v>CobaltLLC Vostok</v>
      </c>
      <c r="K76" s="158" t="str">
        <f t="shared" si="3"/>
        <v>CobaltLLC Vostok</v>
      </c>
    </row>
    <row r="77" spans="1:11">
      <c r="A77" s="158" t="s">
        <v>43</v>
      </c>
      <c r="B77" s="158" t="s">
        <v>198</v>
      </c>
      <c r="C77" s="158" t="s">
        <v>65</v>
      </c>
      <c r="D77" s="307" t="s">
        <v>66</v>
      </c>
      <c r="E77" s="307" t="s">
        <v>67</v>
      </c>
      <c r="F77" s="159" t="s">
        <v>12</v>
      </c>
      <c r="G77" s="307"/>
      <c r="H77" s="307" t="s">
        <v>68</v>
      </c>
      <c r="I77" s="307" t="s">
        <v>69</v>
      </c>
      <c r="J77" s="158" t="str">
        <f t="shared" si="2"/>
        <v>CobaltLubumbashi (Mine de L’Etoile)</v>
      </c>
      <c r="K77" s="158" t="str">
        <f t="shared" si="3"/>
        <v>CobaltLubumbashi (Mine de L’Etoile)</v>
      </c>
    </row>
    <row r="78" spans="1:11">
      <c r="A78" s="158" t="s">
        <v>43</v>
      </c>
      <c r="B78" s="158" t="s">
        <v>12581</v>
      </c>
      <c r="C78" s="158" t="s">
        <v>183</v>
      </c>
      <c r="D78" s="307" t="s">
        <v>66</v>
      </c>
      <c r="E78" s="307" t="s">
        <v>184</v>
      </c>
      <c r="F78" s="159" t="s">
        <v>12</v>
      </c>
      <c r="G78" s="307"/>
      <c r="H78" s="307" t="s">
        <v>185</v>
      </c>
      <c r="I78" s="307" t="s">
        <v>186</v>
      </c>
      <c r="J78" s="158" t="str">
        <f t="shared" si="2"/>
        <v>CobaltLuilu Metallurgical Plant</v>
      </c>
      <c r="K78" s="158" t="str">
        <f t="shared" si="3"/>
        <v>CobaltLuilu Metallurgical Plant</v>
      </c>
    </row>
    <row r="79" spans="1:11">
      <c r="A79" s="158" t="s">
        <v>43</v>
      </c>
      <c r="B79" s="158" t="s">
        <v>12784</v>
      </c>
      <c r="C79" s="158" t="s">
        <v>12784</v>
      </c>
      <c r="D79" s="307" t="s">
        <v>66</v>
      </c>
      <c r="E79" s="307" t="s">
        <v>12787</v>
      </c>
      <c r="F79" s="159" t="s">
        <v>12</v>
      </c>
      <c r="G79" s="307"/>
      <c r="H79" s="307" t="s">
        <v>12786</v>
      </c>
      <c r="I79" s="307" t="s">
        <v>186</v>
      </c>
      <c r="J79" s="158" t="str">
        <f t="shared" si="2"/>
        <v>CobaltLUILU RESSOURCES SAS</v>
      </c>
      <c r="K79" s="158" t="str">
        <f t="shared" si="3"/>
        <v>CobaltLUILU RESSOURCES SAS</v>
      </c>
    </row>
    <row r="80" spans="1:11">
      <c r="A80" s="158" t="s">
        <v>43</v>
      </c>
      <c r="B80" s="158" t="s">
        <v>199</v>
      </c>
      <c r="C80" s="158" t="s">
        <v>200</v>
      </c>
      <c r="D80" s="307" t="s">
        <v>71</v>
      </c>
      <c r="E80" s="307" t="s">
        <v>201</v>
      </c>
      <c r="F80" s="159" t="s">
        <v>12</v>
      </c>
      <c r="G80" s="307"/>
      <c r="H80" s="307" t="s">
        <v>202</v>
      </c>
      <c r="I80" s="307" t="s">
        <v>203</v>
      </c>
      <c r="J80" s="158" t="str">
        <f t="shared" si="2"/>
        <v>CobaltMaolian</v>
      </c>
      <c r="K80" s="158" t="str">
        <f t="shared" si="3"/>
        <v>CobaltMaolian</v>
      </c>
    </row>
    <row r="81" spans="1:11">
      <c r="A81" s="158" t="s">
        <v>43</v>
      </c>
      <c r="B81" s="158" t="s">
        <v>204</v>
      </c>
      <c r="C81" s="158" t="s">
        <v>204</v>
      </c>
      <c r="D81" s="307" t="s">
        <v>205</v>
      </c>
      <c r="E81" s="307" t="s">
        <v>206</v>
      </c>
      <c r="F81" s="159" t="s">
        <v>12</v>
      </c>
      <c r="G81" s="307"/>
      <c r="H81" s="307" t="s">
        <v>207</v>
      </c>
      <c r="I81" s="307" t="s">
        <v>207</v>
      </c>
      <c r="J81" s="158" t="str">
        <f t="shared" si="2"/>
        <v>CobaltMechema Chemicals (Thailand) Co., Ltd.</v>
      </c>
      <c r="K81" s="158" t="str">
        <f t="shared" si="3"/>
        <v>CobaltMechema Chemicals (Thailand) Co., Ltd.</v>
      </c>
    </row>
    <row r="82" spans="1:11">
      <c r="A82" s="158" t="s">
        <v>43</v>
      </c>
      <c r="B82" s="158" t="s">
        <v>208</v>
      </c>
      <c r="C82" s="158" t="s">
        <v>208</v>
      </c>
      <c r="D82" s="307" t="s">
        <v>71</v>
      </c>
      <c r="E82" s="307" t="s">
        <v>209</v>
      </c>
      <c r="F82" s="159" t="s">
        <v>12</v>
      </c>
      <c r="G82" s="307"/>
      <c r="H82" s="307" t="s">
        <v>210</v>
      </c>
      <c r="I82" s="307" t="s">
        <v>211</v>
      </c>
      <c r="J82" s="158" t="str">
        <f t="shared" si="2"/>
        <v>CobaltMechema Chemicals shang-yu</v>
      </c>
      <c r="K82" s="158" t="str">
        <f t="shared" si="3"/>
        <v>CobaltMechema Chemicals shang-yu</v>
      </c>
    </row>
    <row r="83" spans="1:11">
      <c r="A83" s="158" t="s">
        <v>43</v>
      </c>
      <c r="B83" s="158" t="s">
        <v>212</v>
      </c>
      <c r="C83" s="158" t="s">
        <v>212</v>
      </c>
      <c r="D83" s="307" t="s">
        <v>87</v>
      </c>
      <c r="E83" s="307" t="s">
        <v>213</v>
      </c>
      <c r="F83" s="159" t="s">
        <v>12</v>
      </c>
      <c r="G83" s="307"/>
      <c r="H83" s="307" t="s">
        <v>89</v>
      </c>
      <c r="I83" s="307" t="s">
        <v>90</v>
      </c>
      <c r="J83" s="158" t="str">
        <f t="shared" si="2"/>
        <v>CobaltMechema Korea, Co., Ltd.</v>
      </c>
      <c r="K83" s="158" t="str">
        <f t="shared" si="3"/>
        <v>CobaltMechema Korea, Co., Ltd.</v>
      </c>
    </row>
    <row r="84" spans="1:11">
      <c r="A84" s="158" t="s">
        <v>43</v>
      </c>
      <c r="B84" s="158" t="s">
        <v>214</v>
      </c>
      <c r="C84" s="158" t="s">
        <v>214</v>
      </c>
      <c r="D84" s="307" t="s">
        <v>82</v>
      </c>
      <c r="E84" s="307" t="s">
        <v>215</v>
      </c>
      <c r="F84" s="159" t="s">
        <v>12</v>
      </c>
      <c r="G84" s="307"/>
      <c r="H84" s="307" t="s">
        <v>216</v>
      </c>
      <c r="I84" s="307" t="s">
        <v>216</v>
      </c>
      <c r="J84" s="158" t="str">
        <f t="shared" si="2"/>
        <v>CobaltMechema Taiwan Plant 1</v>
      </c>
      <c r="K84" s="158" t="str">
        <f t="shared" si="3"/>
        <v>CobaltMechema Taiwan Plant 1</v>
      </c>
    </row>
    <row r="85" spans="1:11">
      <c r="A85" s="158" t="s">
        <v>43</v>
      </c>
      <c r="B85" s="158" t="s">
        <v>217</v>
      </c>
      <c r="C85" s="158" t="s">
        <v>217</v>
      </c>
      <c r="D85" s="307" t="s">
        <v>82</v>
      </c>
      <c r="E85" s="307" t="s">
        <v>218</v>
      </c>
      <c r="F85" s="159" t="s">
        <v>12</v>
      </c>
      <c r="G85" s="307"/>
      <c r="H85" s="307" t="s">
        <v>216</v>
      </c>
      <c r="I85" s="307" t="s">
        <v>216</v>
      </c>
      <c r="J85" s="158" t="str">
        <f t="shared" si="2"/>
        <v>CobaltMechema Taiwan Plant 2</v>
      </c>
      <c r="K85" s="158" t="str">
        <f t="shared" si="3"/>
        <v>CobaltMechema Taiwan Plant 2</v>
      </c>
    </row>
    <row r="86" spans="1:11">
      <c r="A86" s="158" t="s">
        <v>43</v>
      </c>
      <c r="B86" s="158" t="s">
        <v>219</v>
      </c>
      <c r="C86" s="158" t="s">
        <v>219</v>
      </c>
      <c r="D86" s="307" t="s">
        <v>66</v>
      </c>
      <c r="E86" s="307" t="s">
        <v>220</v>
      </c>
      <c r="F86" s="159" t="s">
        <v>12</v>
      </c>
      <c r="G86" s="307"/>
      <c r="H86" s="307" t="s">
        <v>221</v>
      </c>
      <c r="I86" s="307" t="s">
        <v>69</v>
      </c>
      <c r="J86" s="158" t="str">
        <f t="shared" si="2"/>
        <v>CobaltMETAL MINES SARL</v>
      </c>
      <c r="K86" s="158" t="str">
        <f t="shared" si="3"/>
        <v>CobaltMETAL MINES SARL</v>
      </c>
    </row>
    <row r="87" spans="1:11">
      <c r="A87" s="158" t="s">
        <v>43</v>
      </c>
      <c r="B87" s="158" t="s">
        <v>222</v>
      </c>
      <c r="C87" s="158" t="s">
        <v>12714</v>
      </c>
      <c r="D87" s="307" t="s">
        <v>66</v>
      </c>
      <c r="E87" s="307" t="s">
        <v>189</v>
      </c>
      <c r="F87" s="159" t="s">
        <v>12</v>
      </c>
      <c r="G87" s="307"/>
      <c r="H87" s="307" t="s">
        <v>68</v>
      </c>
      <c r="I87" s="307" t="s">
        <v>69</v>
      </c>
      <c r="J87" s="158" t="str">
        <f t="shared" si="2"/>
        <v>CobaltMetalkol</v>
      </c>
      <c r="K87" s="158" t="str">
        <f t="shared" si="3"/>
        <v>CobaltMetalkol</v>
      </c>
    </row>
    <row r="88" spans="1:11">
      <c r="A88" s="158" t="s">
        <v>43</v>
      </c>
      <c r="B88" s="158" t="s">
        <v>12582</v>
      </c>
      <c r="C88" s="158" t="s">
        <v>12539</v>
      </c>
      <c r="D88" s="307" t="s">
        <v>66</v>
      </c>
      <c r="E88" s="307" t="s">
        <v>12538</v>
      </c>
      <c r="F88" s="159" t="s">
        <v>12</v>
      </c>
      <c r="G88" s="307"/>
      <c r="H88" s="307" t="s">
        <v>68</v>
      </c>
      <c r="I88" s="307" t="s">
        <v>69</v>
      </c>
      <c r="J88" s="158" t="str">
        <f t="shared" si="2"/>
        <v>CobaltMIKAS</v>
      </c>
      <c r="K88" s="158" t="str">
        <f t="shared" si="3"/>
        <v>CobaltMIKAS</v>
      </c>
    </row>
    <row r="89" spans="1:11">
      <c r="A89" s="158" t="s">
        <v>43</v>
      </c>
      <c r="B89" s="158" t="s">
        <v>223</v>
      </c>
      <c r="C89" s="158" t="s">
        <v>224</v>
      </c>
      <c r="D89" s="307" t="s">
        <v>225</v>
      </c>
      <c r="E89" s="307" t="s">
        <v>226</v>
      </c>
      <c r="F89" s="159" t="s">
        <v>12</v>
      </c>
      <c r="G89" s="307"/>
      <c r="H89" s="307" t="s">
        <v>227</v>
      </c>
      <c r="I89" s="307" t="s">
        <v>228</v>
      </c>
      <c r="J89" s="158" t="str">
        <f t="shared" si="2"/>
        <v>CobaltMinara Resources Pty</v>
      </c>
      <c r="K89" s="158" t="str">
        <f t="shared" si="3"/>
        <v>CobaltMinara Resources Pty</v>
      </c>
    </row>
    <row r="90" spans="1:11">
      <c r="A90" s="158" t="s">
        <v>43</v>
      </c>
      <c r="B90" s="158" t="s">
        <v>229</v>
      </c>
      <c r="C90" s="158" t="s">
        <v>224</v>
      </c>
      <c r="D90" s="307" t="s">
        <v>225</v>
      </c>
      <c r="E90" s="307" t="s">
        <v>226</v>
      </c>
      <c r="F90" s="159" t="s">
        <v>12</v>
      </c>
      <c r="G90" s="307"/>
      <c r="H90" s="307" t="s">
        <v>227</v>
      </c>
      <c r="I90" s="307" t="s">
        <v>228</v>
      </c>
      <c r="J90" s="158" t="str">
        <f t="shared" si="2"/>
        <v>CobaltMinara Resources Pty Ltd.</v>
      </c>
      <c r="K90" s="158" t="str">
        <f t="shared" si="3"/>
        <v>CobaltMinara Resources Pty Ltd.</v>
      </c>
    </row>
    <row r="91" spans="1:11">
      <c r="A91" s="158" t="s">
        <v>43</v>
      </c>
      <c r="B91" s="158" t="s">
        <v>230</v>
      </c>
      <c r="C91" s="158" t="s">
        <v>230</v>
      </c>
      <c r="D91" s="307" t="s">
        <v>77</v>
      </c>
      <c r="E91" s="307" t="s">
        <v>231</v>
      </c>
      <c r="F91" s="159" t="s">
        <v>12</v>
      </c>
      <c r="G91" s="307"/>
      <c r="H91" s="307" t="s">
        <v>232</v>
      </c>
      <c r="I91" s="307" t="s">
        <v>233</v>
      </c>
      <c r="J91" s="158" t="str">
        <f t="shared" si="2"/>
        <v>CobaltMine de Bou-Azzer</v>
      </c>
      <c r="K91" s="158" t="str">
        <f t="shared" si="3"/>
        <v>CobaltMine de Bou-Azzer</v>
      </c>
    </row>
    <row r="92" spans="1:11">
      <c r="A92" s="158" t="s">
        <v>43</v>
      </c>
      <c r="B92" s="158" t="s">
        <v>234</v>
      </c>
      <c r="C92" s="158" t="s">
        <v>234</v>
      </c>
      <c r="D92" s="307" t="s">
        <v>66</v>
      </c>
      <c r="E92" s="307" t="s">
        <v>235</v>
      </c>
      <c r="F92" s="159" t="s">
        <v>12</v>
      </c>
      <c r="G92" s="307"/>
      <c r="H92" s="307" t="s">
        <v>236</v>
      </c>
      <c r="I92" s="307" t="s">
        <v>186</v>
      </c>
      <c r="J92" s="158" t="str">
        <f t="shared" si="2"/>
        <v>CobaltMKM - La Miniere de Kalumbwe Myunga</v>
      </c>
      <c r="K92" s="158" t="str">
        <f t="shared" si="3"/>
        <v>CobaltMKM - La Miniere de Kalumbwe Myunga</v>
      </c>
    </row>
    <row r="93" spans="1:11">
      <c r="A93" s="158" t="s">
        <v>43</v>
      </c>
      <c r="B93" s="158" t="s">
        <v>237</v>
      </c>
      <c r="C93" s="158" t="s">
        <v>234</v>
      </c>
      <c r="D93" s="307" t="s">
        <v>66</v>
      </c>
      <c r="E93" s="307" t="s">
        <v>235</v>
      </c>
      <c r="F93" s="159" t="s">
        <v>12</v>
      </c>
      <c r="G93" s="307"/>
      <c r="H93" s="307" t="s">
        <v>236</v>
      </c>
      <c r="I93" s="307" t="s">
        <v>186</v>
      </c>
      <c r="J93" s="158" t="str">
        <f t="shared" si="2"/>
        <v>CobaltMKM - La Minière de Kalumbwe Myunga</v>
      </c>
      <c r="K93" s="158" t="str">
        <f t="shared" si="3"/>
        <v>CobaltMKM - La Minière de Kalumbwe Myunga</v>
      </c>
    </row>
    <row r="94" spans="1:11">
      <c r="A94" s="158" t="s">
        <v>43</v>
      </c>
      <c r="B94" s="158" t="s">
        <v>224</v>
      </c>
      <c r="C94" s="158" t="s">
        <v>224</v>
      </c>
      <c r="D94" s="307" t="s">
        <v>225</v>
      </c>
      <c r="E94" s="307" t="s">
        <v>226</v>
      </c>
      <c r="F94" s="159" t="s">
        <v>12</v>
      </c>
      <c r="G94" s="307"/>
      <c r="H94" s="307" t="s">
        <v>227</v>
      </c>
      <c r="I94" s="307" t="s">
        <v>228</v>
      </c>
      <c r="J94" s="158" t="str">
        <f t="shared" si="2"/>
        <v>CobaltMurrin Murrin Nickel Cobalt Plant</v>
      </c>
      <c r="K94" s="158" t="str">
        <f t="shared" si="3"/>
        <v>CobaltMurrin Murrin Nickel Cobalt Plant</v>
      </c>
    </row>
    <row r="95" spans="1:11">
      <c r="A95" s="158" t="s">
        <v>43</v>
      </c>
      <c r="B95" s="158" t="s">
        <v>12788</v>
      </c>
      <c r="C95" s="158" t="s">
        <v>12716</v>
      </c>
      <c r="D95" s="307" t="s">
        <v>66</v>
      </c>
      <c r="E95" s="307" t="s">
        <v>12717</v>
      </c>
      <c r="F95" s="159" t="s">
        <v>12</v>
      </c>
      <c r="G95" s="307"/>
      <c r="H95" s="307" t="s">
        <v>185</v>
      </c>
      <c r="I95" s="307" t="s">
        <v>186</v>
      </c>
      <c r="J95" s="158" t="str">
        <f t="shared" si="2"/>
        <v>CobaltMutanda</v>
      </c>
      <c r="K95" s="158" t="str">
        <f t="shared" si="3"/>
        <v>CobaltMutanda</v>
      </c>
    </row>
    <row r="96" spans="1:11">
      <c r="A96" s="158" t="s">
        <v>43</v>
      </c>
      <c r="B96" s="158" t="s">
        <v>12716</v>
      </c>
      <c r="C96" s="158" t="s">
        <v>12716</v>
      </c>
      <c r="D96" s="307" t="s">
        <v>66</v>
      </c>
      <c r="E96" s="307" t="s">
        <v>12717</v>
      </c>
      <c r="F96" s="159" t="s">
        <v>12</v>
      </c>
      <c r="G96" s="307"/>
      <c r="H96" s="307" t="s">
        <v>185</v>
      </c>
      <c r="I96" s="307" t="s">
        <v>186</v>
      </c>
      <c r="J96" s="158" t="str">
        <f t="shared" si="2"/>
        <v>CobaltMutanda Mining SPRL</v>
      </c>
      <c r="K96" s="158" t="str">
        <f t="shared" si="3"/>
        <v>CobaltMutanda Mining SPRL</v>
      </c>
    </row>
    <row r="97" spans="1:11">
      <c r="A97" s="158" t="s">
        <v>43</v>
      </c>
      <c r="B97" s="158" t="s">
        <v>12583</v>
      </c>
      <c r="C97" s="158" t="s">
        <v>12541</v>
      </c>
      <c r="D97" s="307" t="s">
        <v>179</v>
      </c>
      <c r="E97" s="307" t="s">
        <v>12540</v>
      </c>
      <c r="F97" s="159" t="s">
        <v>12</v>
      </c>
      <c r="G97" s="307"/>
      <c r="H97" s="307" t="s">
        <v>12542</v>
      </c>
      <c r="I97" s="307" t="s">
        <v>10121</v>
      </c>
      <c r="J97" s="158" t="str">
        <f t="shared" si="2"/>
        <v>CobaltNadezhda Metallurgical Plant (named after B.I. Kolesnikov) of the Polar Division of PJSC MMC Norilsk Nickel</v>
      </c>
      <c r="K97" s="158" t="str">
        <f t="shared" si="3"/>
        <v>CobaltNadezhda Metallurgical Plant (named after B.I. Kolesnikov) of the Polar Division of PJSC MMC Norilsk Nickel</v>
      </c>
    </row>
    <row r="98" spans="1:11">
      <c r="A98" s="158" t="s">
        <v>43</v>
      </c>
      <c r="B98" s="158" t="s">
        <v>12541</v>
      </c>
      <c r="C98" s="158" t="s">
        <v>12541</v>
      </c>
      <c r="D98" s="307" t="s">
        <v>179</v>
      </c>
      <c r="E98" s="307" t="s">
        <v>12540</v>
      </c>
      <c r="F98" s="159" t="s">
        <v>12</v>
      </c>
      <c r="G98" s="307"/>
      <c r="H98" s="307" t="s">
        <v>12542</v>
      </c>
      <c r="I98" s="307" t="s">
        <v>10121</v>
      </c>
      <c r="J98" s="158" t="str">
        <f t="shared" si="2"/>
        <v>CobaltNadezhda Metallurgical Plant of MMC Norilsk Nickel's Polar Division</v>
      </c>
      <c r="K98" s="158" t="str">
        <f t="shared" si="3"/>
        <v>CobaltNadezhda Metallurgical Plant of MMC Norilsk Nickel's Polar Division</v>
      </c>
    </row>
    <row r="99" spans="1:11">
      <c r="A99" s="158" t="s">
        <v>43</v>
      </c>
      <c r="B99" s="158" t="s">
        <v>12718</v>
      </c>
      <c r="C99" s="158" t="s">
        <v>12718</v>
      </c>
      <c r="D99" s="307" t="s">
        <v>2256</v>
      </c>
      <c r="E99" s="307" t="s">
        <v>12719</v>
      </c>
      <c r="F99" s="159" t="s">
        <v>12</v>
      </c>
      <c r="G99" s="307"/>
      <c r="H99" s="307" t="s">
        <v>12720</v>
      </c>
      <c r="I99" s="307" t="s">
        <v>12251</v>
      </c>
      <c r="J99" s="158" t="str">
        <f t="shared" si="2"/>
        <v>CobaltNam Viet Cromit Joint Stock Company</v>
      </c>
      <c r="K99" s="158" t="str">
        <f t="shared" si="3"/>
        <v>CobaltNam Viet Cromit Joint Stock Company</v>
      </c>
    </row>
    <row r="100" spans="1:11">
      <c r="A100" s="158" t="s">
        <v>43</v>
      </c>
      <c r="B100" s="158" t="s">
        <v>12721</v>
      </c>
      <c r="C100" s="158" t="s">
        <v>12718</v>
      </c>
      <c r="D100" s="307" t="s">
        <v>2256</v>
      </c>
      <c r="E100" s="307" t="s">
        <v>12719</v>
      </c>
      <c r="F100" s="159" t="s">
        <v>12</v>
      </c>
      <c r="G100" s="307"/>
      <c r="H100" s="307" t="s">
        <v>12720</v>
      </c>
      <c r="I100" s="307" t="s">
        <v>12251</v>
      </c>
      <c r="J100" s="158" t="str">
        <f t="shared" si="2"/>
        <v>CobaltNan Viet Ferrochrome Co., Ltd.</v>
      </c>
      <c r="K100" s="158" t="str">
        <f t="shared" si="3"/>
        <v>CobaltNan Viet Ferrochrome Co., Ltd.</v>
      </c>
    </row>
    <row r="101" spans="1:11">
      <c r="A101" s="158" t="s">
        <v>43</v>
      </c>
      <c r="B101" s="158" t="s">
        <v>238</v>
      </c>
      <c r="C101" s="158" t="s">
        <v>238</v>
      </c>
      <c r="D101" s="307" t="s">
        <v>71</v>
      </c>
      <c r="E101" s="307" t="s">
        <v>239</v>
      </c>
      <c r="F101" s="159" t="s">
        <v>12</v>
      </c>
      <c r="G101" s="307"/>
      <c r="H101" s="307" t="s">
        <v>240</v>
      </c>
      <c r="I101" s="307" t="s">
        <v>120</v>
      </c>
      <c r="J101" s="158" t="str">
        <f t="shared" si="2"/>
        <v>CobaltNanjing Hanrui Cobalt</v>
      </c>
      <c r="K101" s="158" t="str">
        <f t="shared" si="3"/>
        <v>CobaltNanjing Hanrui Cobalt</v>
      </c>
    </row>
    <row r="102" spans="1:11">
      <c r="A102" s="158" t="s">
        <v>43</v>
      </c>
      <c r="B102" s="158" t="s">
        <v>241</v>
      </c>
      <c r="C102" s="158" t="s">
        <v>242</v>
      </c>
      <c r="D102" s="307" t="s">
        <v>71</v>
      </c>
      <c r="E102" s="307" t="s">
        <v>243</v>
      </c>
      <c r="F102" s="159" t="s">
        <v>12</v>
      </c>
      <c r="G102" s="307"/>
      <c r="H102" s="307" t="s">
        <v>244</v>
      </c>
      <c r="I102" s="307" t="s">
        <v>120</v>
      </c>
      <c r="J102" s="158" t="str">
        <f t="shared" si="2"/>
        <v>CobaltNantong Xinwei</v>
      </c>
      <c r="K102" s="158" t="str">
        <f t="shared" si="3"/>
        <v>CobaltNantong Xinwei</v>
      </c>
    </row>
    <row r="103" spans="1:11">
      <c r="A103" s="158" t="s">
        <v>43</v>
      </c>
      <c r="B103" s="158" t="s">
        <v>242</v>
      </c>
      <c r="C103" s="158" t="s">
        <v>242</v>
      </c>
      <c r="D103" s="307" t="s">
        <v>71</v>
      </c>
      <c r="E103" s="307" t="s">
        <v>243</v>
      </c>
      <c r="F103" s="159" t="s">
        <v>12</v>
      </c>
      <c r="G103" s="307"/>
      <c r="H103" s="307" t="s">
        <v>244</v>
      </c>
      <c r="I103" s="307" t="s">
        <v>120</v>
      </c>
      <c r="J103" s="158" t="str">
        <f t="shared" si="2"/>
        <v>CobaltNantong Xinwei Nickel Cobalt Technology Development Co., Ltd.</v>
      </c>
      <c r="K103" s="158" t="str">
        <f t="shared" si="3"/>
        <v>CobaltNantong Xinwei Nickel Cobalt Technology Development Co., Ltd.</v>
      </c>
    </row>
    <row r="104" spans="1:11">
      <c r="A104" s="158" t="s">
        <v>43</v>
      </c>
      <c r="B104" s="158" t="s">
        <v>245</v>
      </c>
      <c r="C104" s="158" t="s">
        <v>12722</v>
      </c>
      <c r="D104" s="307" t="s">
        <v>71</v>
      </c>
      <c r="E104" s="307" t="s">
        <v>246</v>
      </c>
      <c r="F104" s="159" t="s">
        <v>12</v>
      </c>
      <c r="G104" s="307"/>
      <c r="H104" s="307" t="s">
        <v>210</v>
      </c>
      <c r="I104" s="307" t="s">
        <v>211</v>
      </c>
      <c r="J104" s="158" t="str">
        <f t="shared" si="2"/>
        <v>CobaltNew Era Group Zhejiang Zhongneng Cycle Technology Co., Ltd.</v>
      </c>
      <c r="K104" s="158" t="str">
        <f t="shared" si="3"/>
        <v>CobaltNew Era Group Zhejiang Zhongneng Cycle Technology Co., Ltd.</v>
      </c>
    </row>
    <row r="105" spans="1:11">
      <c r="A105" s="158" t="s">
        <v>43</v>
      </c>
      <c r="B105" s="158" t="s">
        <v>247</v>
      </c>
      <c r="C105" s="158" t="s">
        <v>100</v>
      </c>
      <c r="D105" s="307" t="s">
        <v>101</v>
      </c>
      <c r="E105" s="307" t="s">
        <v>102</v>
      </c>
      <c r="F105" s="159" t="s">
        <v>12</v>
      </c>
      <c r="G105" s="307"/>
      <c r="H105" s="307" t="s">
        <v>103</v>
      </c>
      <c r="I105" s="307" t="s">
        <v>104</v>
      </c>
      <c r="J105" s="158" t="str">
        <f t="shared" si="2"/>
        <v>CobaltNew Providence Metals Marketing Inc.</v>
      </c>
      <c r="K105" s="158" t="str">
        <f t="shared" si="3"/>
        <v>CobaltNew Providence Metals Marketing Inc.</v>
      </c>
    </row>
    <row r="106" spans="1:11">
      <c r="A106" s="158" t="s">
        <v>43</v>
      </c>
      <c r="B106" s="158" t="s">
        <v>248</v>
      </c>
      <c r="C106" s="158" t="s">
        <v>12543</v>
      </c>
      <c r="D106" s="307" t="s">
        <v>139</v>
      </c>
      <c r="E106" s="307" t="s">
        <v>250</v>
      </c>
      <c r="F106" s="159" t="s">
        <v>12</v>
      </c>
      <c r="G106" s="307"/>
      <c r="H106" s="307" t="s">
        <v>251</v>
      </c>
      <c r="I106" s="307" t="s">
        <v>252</v>
      </c>
      <c r="J106" s="158" t="str">
        <f t="shared" si="2"/>
        <v>CobaltNiihama Nickel and Cobalt Facility</v>
      </c>
      <c r="K106" s="158" t="str">
        <f t="shared" si="3"/>
        <v>CobaltNiihama Nickel and Cobalt Facility</v>
      </c>
    </row>
    <row r="107" spans="1:11">
      <c r="A107" s="158" t="s">
        <v>43</v>
      </c>
      <c r="B107" s="158" t="s">
        <v>12584</v>
      </c>
      <c r="C107" s="158" t="s">
        <v>12543</v>
      </c>
      <c r="D107" s="307" t="s">
        <v>139</v>
      </c>
      <c r="E107" s="307" t="s">
        <v>250</v>
      </c>
      <c r="F107" s="159" t="s">
        <v>12</v>
      </c>
      <c r="G107" s="307"/>
      <c r="H107" s="307" t="s">
        <v>251</v>
      </c>
      <c r="I107" s="307" t="s">
        <v>252</v>
      </c>
      <c r="J107" s="158" t="str">
        <f t="shared" si="2"/>
        <v>CobaltNiihama Nickel Refinery</v>
      </c>
      <c r="K107" s="158" t="str">
        <f t="shared" si="3"/>
        <v>CobaltNiihama Nickel Refinery</v>
      </c>
    </row>
    <row r="108" spans="1:11">
      <c r="A108" s="158" t="s">
        <v>43</v>
      </c>
      <c r="B108" s="158" t="s">
        <v>12543</v>
      </c>
      <c r="C108" s="158" t="s">
        <v>12543</v>
      </c>
      <c r="D108" s="307" t="s">
        <v>139</v>
      </c>
      <c r="E108" s="307" t="s">
        <v>250</v>
      </c>
      <c r="F108" s="159" t="s">
        <v>12</v>
      </c>
      <c r="G108" s="307"/>
      <c r="H108" s="307" t="s">
        <v>251</v>
      </c>
      <c r="I108" s="307" t="s">
        <v>252</v>
      </c>
      <c r="J108" s="158" t="str">
        <f t="shared" si="2"/>
        <v>CobaltNiihama Nickel Refinery, Sumitomo Metal Mining</v>
      </c>
      <c r="K108" s="158" t="str">
        <f t="shared" si="3"/>
        <v>CobaltNiihama Nickel Refinery, Sumitomo Metal Mining</v>
      </c>
    </row>
    <row r="109" spans="1:11">
      <c r="A109" s="158" t="s">
        <v>43</v>
      </c>
      <c r="B109" s="158" t="s">
        <v>253</v>
      </c>
      <c r="C109" s="158" t="s">
        <v>253</v>
      </c>
      <c r="D109" s="307" t="s">
        <v>71</v>
      </c>
      <c r="E109" s="307" t="s">
        <v>254</v>
      </c>
      <c r="F109" s="159" t="s">
        <v>12</v>
      </c>
      <c r="G109" s="307"/>
      <c r="H109" s="307" t="s">
        <v>255</v>
      </c>
      <c r="I109" s="307" t="s">
        <v>211</v>
      </c>
      <c r="J109" s="158" t="str">
        <f t="shared" si="2"/>
        <v>CobaltNingbo Hubang New Material Co., Ltd.</v>
      </c>
      <c r="K109" s="158" t="str">
        <f t="shared" si="3"/>
        <v>CobaltNingbo Hubang New Material Co., Ltd.</v>
      </c>
    </row>
    <row r="110" spans="1:11">
      <c r="A110" s="158" t="s">
        <v>43</v>
      </c>
      <c r="B110" s="158" t="s">
        <v>256</v>
      </c>
      <c r="C110" s="158" t="s">
        <v>256</v>
      </c>
      <c r="D110" s="307" t="s">
        <v>71</v>
      </c>
      <c r="E110" s="307" t="s">
        <v>257</v>
      </c>
      <c r="F110" s="159" t="s">
        <v>12</v>
      </c>
      <c r="G110" s="307"/>
      <c r="H110" s="307" t="s">
        <v>255</v>
      </c>
      <c r="I110" s="307" t="s">
        <v>211</v>
      </c>
      <c r="J110" s="158" t="str">
        <f t="shared" si="2"/>
        <v>CobaltNingbo Yanmen Chemical Co., Ltd.</v>
      </c>
      <c r="K110" s="158" t="str">
        <f t="shared" si="3"/>
        <v>CobaltNingbo Yanmen Chemical Co., Ltd.</v>
      </c>
    </row>
    <row r="111" spans="1:11">
      <c r="A111" s="158" t="s">
        <v>43</v>
      </c>
      <c r="B111" s="158" t="s">
        <v>258</v>
      </c>
      <c r="C111" s="158" t="s">
        <v>258</v>
      </c>
      <c r="D111" s="307" t="s">
        <v>107</v>
      </c>
      <c r="E111" s="307" t="s">
        <v>259</v>
      </c>
      <c r="F111" s="159" t="s">
        <v>12</v>
      </c>
      <c r="G111" s="307"/>
      <c r="H111" s="307" t="s">
        <v>260</v>
      </c>
      <c r="I111" s="307" t="s">
        <v>261</v>
      </c>
      <c r="J111" s="158" t="str">
        <f t="shared" si="2"/>
        <v>CobaltNORILSK NICKEL HARJAVALTA OY</v>
      </c>
      <c r="K111" s="158" t="str">
        <f t="shared" si="3"/>
        <v>CobaltNORILSK NICKEL HARJAVALTA OY</v>
      </c>
    </row>
    <row r="112" spans="1:11">
      <c r="A112" s="158" t="s">
        <v>43</v>
      </c>
      <c r="B112" s="158" t="s">
        <v>12789</v>
      </c>
      <c r="C112" s="158" t="s">
        <v>12789</v>
      </c>
      <c r="D112" s="307" t="s">
        <v>2129</v>
      </c>
      <c r="E112" s="307" t="s">
        <v>12790</v>
      </c>
      <c r="F112" s="159" t="s">
        <v>12</v>
      </c>
      <c r="G112" s="307"/>
      <c r="H112" s="307" t="s">
        <v>12791</v>
      </c>
      <c r="I112" s="307" t="s">
        <v>9372</v>
      </c>
      <c r="J112" s="158" t="str">
        <f t="shared" si="2"/>
        <v>CobaltPhilippine Bonway Manufacturing Industrial Corporation</v>
      </c>
      <c r="K112" s="158" t="str">
        <f t="shared" si="3"/>
        <v>CobaltPhilippine Bonway Manufacturing Industrial Corporation</v>
      </c>
    </row>
    <row r="113" spans="1:11">
      <c r="A113" s="158" t="s">
        <v>43</v>
      </c>
      <c r="B113" s="158" t="s">
        <v>262</v>
      </c>
      <c r="C113" s="158" t="s">
        <v>262</v>
      </c>
      <c r="D113" s="307" t="s">
        <v>101</v>
      </c>
      <c r="E113" s="307" t="s">
        <v>263</v>
      </c>
      <c r="F113" s="159" t="s">
        <v>12</v>
      </c>
      <c r="G113" s="307"/>
      <c r="H113" s="307" t="s">
        <v>264</v>
      </c>
      <c r="I113" s="307" t="s">
        <v>104</v>
      </c>
      <c r="J113" s="158" t="str">
        <f t="shared" si="2"/>
        <v>CobaltPort Colborne Refinery</v>
      </c>
      <c r="K113" s="158" t="str">
        <f t="shared" si="3"/>
        <v>CobaltPort Colborne Refinery</v>
      </c>
    </row>
    <row r="114" spans="1:11">
      <c r="A114" s="158" t="s">
        <v>43</v>
      </c>
      <c r="B114" s="158" t="s">
        <v>12792</v>
      </c>
      <c r="C114" s="158" t="s">
        <v>12792</v>
      </c>
      <c r="D114" s="307" t="s">
        <v>299</v>
      </c>
      <c r="E114" s="307" t="s">
        <v>300</v>
      </c>
      <c r="F114" s="159" t="s">
        <v>12</v>
      </c>
      <c r="G114" s="307"/>
      <c r="H114" s="307" t="s">
        <v>12547</v>
      </c>
      <c r="I114" s="307" t="s">
        <v>12807</v>
      </c>
      <c r="J114" s="158" t="str">
        <f t="shared" si="2"/>
        <v>CobaltProny Resources New Caledonia</v>
      </c>
      <c r="K114" s="158" t="str">
        <f t="shared" si="3"/>
        <v>CobaltProny Resources New Caledonia</v>
      </c>
    </row>
    <row r="115" spans="1:11">
      <c r="A115" s="158" t="s">
        <v>43</v>
      </c>
      <c r="B115" s="158" t="s">
        <v>12793</v>
      </c>
      <c r="C115" s="158" t="s">
        <v>12793</v>
      </c>
      <c r="D115" s="307" t="s">
        <v>266</v>
      </c>
      <c r="E115" s="307" t="s">
        <v>12794</v>
      </c>
      <c r="F115" s="159" t="s">
        <v>12</v>
      </c>
      <c r="G115" s="307"/>
      <c r="H115" s="307" t="s">
        <v>12795</v>
      </c>
      <c r="I115" s="307" t="s">
        <v>5881</v>
      </c>
      <c r="J115" s="158" t="str">
        <f t="shared" si="2"/>
        <v>CobaltPT Halmahera Persada Lygend</v>
      </c>
      <c r="K115" s="158" t="str">
        <f t="shared" si="3"/>
        <v>CobaltPT Halmahera Persada Lygend</v>
      </c>
    </row>
    <row r="116" spans="1:11">
      <c r="A116" s="158" t="s">
        <v>43</v>
      </c>
      <c r="B116" s="158" t="s">
        <v>265</v>
      </c>
      <c r="C116" s="158" t="s">
        <v>265</v>
      </c>
      <c r="D116" s="307" t="s">
        <v>266</v>
      </c>
      <c r="E116" s="307" t="s">
        <v>267</v>
      </c>
      <c r="F116" s="159" t="s">
        <v>12</v>
      </c>
      <c r="G116" s="307"/>
      <c r="H116" s="307" t="s">
        <v>268</v>
      </c>
      <c r="I116" s="307" t="s">
        <v>269</v>
      </c>
      <c r="J116" s="158" t="str">
        <f t="shared" si="2"/>
        <v>CobaltPT Mechema Indonesia</v>
      </c>
      <c r="K116" s="158" t="str">
        <f t="shared" si="3"/>
        <v>CobaltPT Mechema Indonesia</v>
      </c>
    </row>
    <row r="117" spans="1:11">
      <c r="A117" s="158" t="s">
        <v>43</v>
      </c>
      <c r="B117" s="158" t="s">
        <v>12796</v>
      </c>
      <c r="C117" s="158" t="s">
        <v>12796</v>
      </c>
      <c r="D117" s="307" t="s">
        <v>266</v>
      </c>
      <c r="E117" s="307" t="s">
        <v>12797</v>
      </c>
      <c r="F117" s="159" t="s">
        <v>12</v>
      </c>
      <c r="G117" s="307"/>
      <c r="H117" s="307" t="s">
        <v>12798</v>
      </c>
      <c r="I117" s="307" t="s">
        <v>5907</v>
      </c>
      <c r="J117" s="158" t="str">
        <f t="shared" si="2"/>
        <v>CobaltPT QMB New Energy Materials</v>
      </c>
      <c r="K117" s="158" t="str">
        <f t="shared" si="3"/>
        <v>CobaltPT QMB New Energy Materials</v>
      </c>
    </row>
    <row r="118" spans="1:11">
      <c r="A118" s="158" t="s">
        <v>43</v>
      </c>
      <c r="B118" s="158" t="s">
        <v>270</v>
      </c>
      <c r="C118" s="158" t="s">
        <v>270</v>
      </c>
      <c r="D118" s="307" t="s">
        <v>71</v>
      </c>
      <c r="E118" s="307" t="s">
        <v>271</v>
      </c>
      <c r="F118" s="159" t="s">
        <v>12</v>
      </c>
      <c r="G118" s="307"/>
      <c r="H118" s="307" t="s">
        <v>272</v>
      </c>
      <c r="I118" s="307" t="s">
        <v>211</v>
      </c>
      <c r="J118" s="158" t="str">
        <f t="shared" si="2"/>
        <v>CobaltQuzhou Huayou Cobalt New Material Co., Ltd.</v>
      </c>
      <c r="K118" s="158" t="str">
        <f t="shared" si="3"/>
        <v>CobaltQuzhou Huayou Cobalt New Material Co., Ltd.</v>
      </c>
    </row>
    <row r="119" spans="1:11">
      <c r="A119" s="158" t="s">
        <v>43</v>
      </c>
      <c r="B119" s="158" t="s">
        <v>273</v>
      </c>
      <c r="C119" s="158" t="s">
        <v>274</v>
      </c>
      <c r="D119" s="307" t="s">
        <v>66</v>
      </c>
      <c r="E119" s="307" t="s">
        <v>275</v>
      </c>
      <c r="F119" s="159" t="s">
        <v>12</v>
      </c>
      <c r="G119" s="307"/>
      <c r="H119" s="307" t="s">
        <v>276</v>
      </c>
      <c r="I119" s="307" t="s">
        <v>69</v>
      </c>
      <c r="J119" s="158" t="str">
        <f t="shared" si="2"/>
        <v>CobaltRuashi</v>
      </c>
      <c r="K119" s="158" t="str">
        <f t="shared" si="3"/>
        <v>CobaltRuashi</v>
      </c>
    </row>
    <row r="120" spans="1:11">
      <c r="A120" s="158" t="s">
        <v>43</v>
      </c>
      <c r="B120" s="158" t="s">
        <v>274</v>
      </c>
      <c r="C120" s="158" t="s">
        <v>274</v>
      </c>
      <c r="D120" s="307" t="s">
        <v>66</v>
      </c>
      <c r="E120" s="307" t="s">
        <v>275</v>
      </c>
      <c r="F120" s="159" t="s">
        <v>12</v>
      </c>
      <c r="G120" s="307"/>
      <c r="H120" s="307" t="s">
        <v>276</v>
      </c>
      <c r="I120" s="307" t="s">
        <v>69</v>
      </c>
      <c r="J120" s="158" t="str">
        <f t="shared" si="2"/>
        <v>CobaltRuashi Mining SAS</v>
      </c>
      <c r="K120" s="158" t="str">
        <f t="shared" si="3"/>
        <v>CobaltRuashi Mining SAS</v>
      </c>
    </row>
    <row r="121" spans="1:11">
      <c r="A121" s="158" t="s">
        <v>43</v>
      </c>
      <c r="B121" s="158" t="s">
        <v>12799</v>
      </c>
      <c r="C121" s="158" t="s">
        <v>12784</v>
      </c>
      <c r="D121" s="307" t="s">
        <v>66</v>
      </c>
      <c r="E121" s="307" t="s">
        <v>12785</v>
      </c>
      <c r="F121" s="159" t="s">
        <v>12</v>
      </c>
      <c r="G121" s="307"/>
      <c r="H121" s="307" t="s">
        <v>12786</v>
      </c>
      <c r="I121" s="307" t="s">
        <v>186</v>
      </c>
      <c r="J121" s="158" t="str">
        <f t="shared" si="2"/>
        <v>CobaltRuiyilu Simple Resources Co., Ltd./ Luilu (Kolwezi)</v>
      </c>
      <c r="K121" s="158" t="str">
        <f t="shared" si="3"/>
        <v>CobaltRuiyilu Simple Resources Co., Ltd./ Luilu (Kolwezi)</v>
      </c>
    </row>
    <row r="122" spans="1:11">
      <c r="A122" s="158" t="s">
        <v>43</v>
      </c>
      <c r="B122" s="158" t="s">
        <v>12799</v>
      </c>
      <c r="C122" s="158" t="s">
        <v>12784</v>
      </c>
      <c r="D122" s="307" t="s">
        <v>66</v>
      </c>
      <c r="E122" s="307" t="s">
        <v>12787</v>
      </c>
      <c r="F122" s="159" t="s">
        <v>12</v>
      </c>
      <c r="G122" s="307"/>
      <c r="H122" s="307" t="s">
        <v>12786</v>
      </c>
      <c r="I122" s="307" t="s">
        <v>186</v>
      </c>
      <c r="J122" s="158" t="str">
        <f t="shared" si="2"/>
        <v>CobaltRuiyilu Simple Resources Co., Ltd./ Luilu (Kolwezi)</v>
      </c>
      <c r="K122" s="158" t="str">
        <f t="shared" si="3"/>
        <v>CobaltRuiyilu Simple Resources Co., Ltd./ Luilu (Kolwezi)</v>
      </c>
    </row>
    <row r="123" spans="1:11">
      <c r="A123" s="158" t="s">
        <v>43</v>
      </c>
      <c r="B123" s="158" t="s">
        <v>277</v>
      </c>
      <c r="C123" s="158" t="s">
        <v>100</v>
      </c>
      <c r="D123" s="307" t="s">
        <v>101</v>
      </c>
      <c r="E123" s="307" t="s">
        <v>102</v>
      </c>
      <c r="F123" s="159" t="s">
        <v>12</v>
      </c>
      <c r="G123" s="307"/>
      <c r="H123" s="307" t="s">
        <v>103</v>
      </c>
      <c r="I123" s="307" t="s">
        <v>104</v>
      </c>
      <c r="J123" s="158" t="str">
        <f t="shared" si="2"/>
        <v>CobaltSherritt</v>
      </c>
      <c r="K123" s="158" t="str">
        <f t="shared" si="3"/>
        <v>CobaltSherritt</v>
      </c>
    </row>
    <row r="124" spans="1:11">
      <c r="A124" s="158" t="s">
        <v>43</v>
      </c>
      <c r="B124" s="158" t="s">
        <v>12800</v>
      </c>
      <c r="C124" s="158" t="s">
        <v>12800</v>
      </c>
      <c r="D124" s="307" t="s">
        <v>71</v>
      </c>
      <c r="E124" s="307" t="s">
        <v>12801</v>
      </c>
      <c r="F124" s="159" t="s">
        <v>12</v>
      </c>
      <c r="G124" s="307"/>
      <c r="H124" s="307" t="s">
        <v>12802</v>
      </c>
      <c r="I124" s="307" t="s">
        <v>3674</v>
      </c>
      <c r="J124" s="158" t="str">
        <f t="shared" si="2"/>
        <v>CobaltSichuan Jayson New Energy Technology Co., Ltd.</v>
      </c>
      <c r="K124" s="158" t="str">
        <f t="shared" si="3"/>
        <v>CobaltSichuan Jayson New Energy Technology Co., Ltd.</v>
      </c>
    </row>
    <row r="125" spans="1:11">
      <c r="A125" s="158" t="s">
        <v>43</v>
      </c>
      <c r="B125" s="158" t="s">
        <v>12803</v>
      </c>
      <c r="C125" s="158" t="s">
        <v>12784</v>
      </c>
      <c r="D125" s="307" t="s">
        <v>66</v>
      </c>
      <c r="E125" s="307" t="s">
        <v>12787</v>
      </c>
      <c r="F125" s="159" t="s">
        <v>12</v>
      </c>
      <c r="G125" s="307"/>
      <c r="H125" s="307" t="s">
        <v>12786</v>
      </c>
      <c r="I125" s="307" t="s">
        <v>186</v>
      </c>
      <c r="J125" s="158" t="str">
        <f t="shared" si="2"/>
        <v>CobaltSimple Resources Co., Ltd.</v>
      </c>
      <c r="K125" s="158" t="str">
        <f t="shared" si="3"/>
        <v>CobaltSimple Resources Co., Ltd.</v>
      </c>
    </row>
    <row r="126" spans="1:11">
      <c r="A126" s="158" t="s">
        <v>43</v>
      </c>
      <c r="B126" s="158" t="s">
        <v>12803</v>
      </c>
      <c r="C126" s="158" t="s">
        <v>12784</v>
      </c>
      <c r="D126" s="307" t="s">
        <v>66</v>
      </c>
      <c r="E126" s="307" t="s">
        <v>12785</v>
      </c>
      <c r="F126" s="159" t="s">
        <v>12</v>
      </c>
      <c r="G126" s="307"/>
      <c r="H126" s="307" t="s">
        <v>12786</v>
      </c>
      <c r="I126" s="307" t="s">
        <v>186</v>
      </c>
      <c r="J126" s="158" t="str">
        <f t="shared" si="2"/>
        <v>CobaltSimple Resources Co., Ltd.</v>
      </c>
      <c r="K126" s="158" t="str">
        <f t="shared" si="3"/>
        <v>CobaltSimple Resources Co., Ltd.</v>
      </c>
    </row>
    <row r="127" spans="1:11">
      <c r="A127" s="158" t="s">
        <v>43</v>
      </c>
      <c r="B127" s="158" t="s">
        <v>12804</v>
      </c>
      <c r="C127" s="158" t="s">
        <v>12804</v>
      </c>
      <c r="D127" s="307" t="s">
        <v>66</v>
      </c>
      <c r="E127" s="307" t="s">
        <v>12805</v>
      </c>
      <c r="F127" s="159" t="s">
        <v>12</v>
      </c>
      <c r="G127" s="307"/>
      <c r="H127" s="307" t="s">
        <v>12806</v>
      </c>
      <c r="I127" s="307" t="s">
        <v>69</v>
      </c>
      <c r="J127" s="158" t="str">
        <f t="shared" si="2"/>
        <v>CobaltSOCIETE MINIERE DU KATANGA (Lupoto Plant)</v>
      </c>
      <c r="K127" s="158" t="str">
        <f t="shared" si="3"/>
        <v>CobaltSOCIETE MINIERE DU KATANGA (Lupoto Plant)</v>
      </c>
    </row>
    <row r="128" spans="1:11">
      <c r="A128" s="158" t="s">
        <v>43</v>
      </c>
      <c r="B128" s="158" t="s">
        <v>278</v>
      </c>
      <c r="C128" s="158" t="s">
        <v>278</v>
      </c>
      <c r="D128" s="307" t="s">
        <v>66</v>
      </c>
      <c r="E128" s="307" t="s">
        <v>279</v>
      </c>
      <c r="F128" s="159" t="s">
        <v>12</v>
      </c>
      <c r="G128" s="307"/>
      <c r="H128" s="307" t="s">
        <v>68</v>
      </c>
      <c r="I128" s="307" t="s">
        <v>69</v>
      </c>
      <c r="J128" s="158" t="str">
        <f t="shared" si="2"/>
        <v>CobaltSociete pour le Traitment du Terril de Lubumbashi (STL)</v>
      </c>
      <c r="K128" s="158" t="str">
        <f t="shared" si="3"/>
        <v>CobaltSociete pour le Traitment du Terril de Lubumbashi (STL)</v>
      </c>
    </row>
    <row r="129" spans="1:11">
      <c r="A129" s="158" t="s">
        <v>43</v>
      </c>
      <c r="B129" s="158" t="s">
        <v>12545</v>
      </c>
      <c r="C129" s="158" t="s">
        <v>12545</v>
      </c>
      <c r="D129" s="307" t="s">
        <v>66</v>
      </c>
      <c r="E129" s="307" t="s">
        <v>12544</v>
      </c>
      <c r="F129" s="159" t="s">
        <v>12</v>
      </c>
      <c r="G129" s="307"/>
      <c r="H129" s="307" t="s">
        <v>68</v>
      </c>
      <c r="I129" s="307" t="s">
        <v>69</v>
      </c>
      <c r="J129" s="158" t="str">
        <f t="shared" si="2"/>
        <v>CobaltSTE CONGO DONGFANG INTERNATIONAL MINING SAS</v>
      </c>
      <c r="K129" s="158" t="str">
        <f t="shared" si="3"/>
        <v>CobaltSTE CONGO DONGFANG INTERNATIONAL MINING SAS</v>
      </c>
    </row>
    <row r="130" spans="1:11">
      <c r="A130" s="158" t="s">
        <v>43</v>
      </c>
      <c r="B130" s="158" t="s">
        <v>249</v>
      </c>
      <c r="C130" s="158" t="s">
        <v>12543</v>
      </c>
      <c r="D130" s="307" t="s">
        <v>139</v>
      </c>
      <c r="E130" s="307" t="s">
        <v>250</v>
      </c>
      <c r="F130" s="159" t="s">
        <v>12</v>
      </c>
      <c r="G130" s="307"/>
      <c r="H130" s="307" t="s">
        <v>251</v>
      </c>
      <c r="I130" s="307" t="s">
        <v>252</v>
      </c>
      <c r="J130" s="158" t="str">
        <f t="shared" si="2"/>
        <v>CobaltSumitomo Metal Mining</v>
      </c>
      <c r="K130" s="158" t="str">
        <f t="shared" si="3"/>
        <v>CobaltSumitomo Metal Mining</v>
      </c>
    </row>
    <row r="131" spans="1:11">
      <c r="A131" s="158" t="s">
        <v>43</v>
      </c>
      <c r="B131" s="158" t="s">
        <v>280</v>
      </c>
      <c r="C131" s="158" t="s">
        <v>281</v>
      </c>
      <c r="D131" s="307" t="s">
        <v>87</v>
      </c>
      <c r="E131" s="307" t="s">
        <v>282</v>
      </c>
      <c r="F131" s="159" t="s">
        <v>12</v>
      </c>
      <c r="G131" s="307"/>
      <c r="H131" s="307" t="s">
        <v>283</v>
      </c>
      <c r="I131" s="307" t="s">
        <v>284</v>
      </c>
      <c r="J131" s="158" t="str">
        <f t="shared" si="2"/>
        <v>CobaltSungEel HiMetal Co., Ltd.</v>
      </c>
      <c r="K131" s="158" t="str">
        <f t="shared" si="3"/>
        <v>CobaltSungEel HiMetal Co., Ltd.</v>
      </c>
    </row>
    <row r="132" spans="1:11">
      <c r="A132" s="158" t="s">
        <v>43</v>
      </c>
      <c r="B132" s="158" t="s">
        <v>281</v>
      </c>
      <c r="C132" s="158" t="s">
        <v>281</v>
      </c>
      <c r="D132" s="307" t="s">
        <v>87</v>
      </c>
      <c r="E132" s="307" t="s">
        <v>282</v>
      </c>
      <c r="F132" s="159" t="s">
        <v>12</v>
      </c>
      <c r="G132" s="307"/>
      <c r="H132" s="307" t="s">
        <v>283</v>
      </c>
      <c r="I132" s="307" t="s">
        <v>284</v>
      </c>
      <c r="J132" s="158" t="str">
        <f t="shared" si="2"/>
        <v>CobaltSungEel HiTech Co., Ltd.</v>
      </c>
      <c r="K132" s="158" t="str">
        <f t="shared" si="3"/>
        <v>CobaltSungEel HiTech Co., Ltd.</v>
      </c>
    </row>
    <row r="133" spans="1:11">
      <c r="A133" s="158" t="s">
        <v>43</v>
      </c>
      <c r="B133" s="158" t="s">
        <v>285</v>
      </c>
      <c r="C133" s="158" t="s">
        <v>12546</v>
      </c>
      <c r="D133" s="307" t="s">
        <v>66</v>
      </c>
      <c r="E133" s="307" t="s">
        <v>287</v>
      </c>
      <c r="F133" s="159" t="s">
        <v>12</v>
      </c>
      <c r="G133" s="307"/>
      <c r="H133" s="307" t="s">
        <v>185</v>
      </c>
      <c r="I133" s="307" t="s">
        <v>186</v>
      </c>
      <c r="J133" s="158" t="str">
        <f t="shared" ref="J133:J165" si="4">A133&amp;B133</f>
        <v>CobaltTenke Fungrume Mining (TFM)</v>
      </c>
      <c r="K133" s="158" t="str">
        <f t="shared" ref="K133" si="5">A133&amp;B133</f>
        <v>CobaltTenke Fungrume Mining (TFM)</v>
      </c>
    </row>
    <row r="134" spans="1:11">
      <c r="A134" s="158" t="s">
        <v>43</v>
      </c>
      <c r="B134" s="158" t="s">
        <v>286</v>
      </c>
      <c r="C134" s="158" t="s">
        <v>12546</v>
      </c>
      <c r="D134" s="307" t="s">
        <v>66</v>
      </c>
      <c r="E134" s="307" t="s">
        <v>287</v>
      </c>
      <c r="G134" s="307"/>
      <c r="H134" s="307" t="s">
        <v>185</v>
      </c>
      <c r="I134" s="307" t="s">
        <v>186</v>
      </c>
      <c r="J134" s="158" t="str">
        <f t="shared" si="4"/>
        <v>CobaltTenke Fungurume</v>
      </c>
      <c r="K134" s="158" t="str">
        <f>A134&amp;B134</f>
        <v>CobaltTenke Fungurume</v>
      </c>
    </row>
    <row r="135" spans="1:11">
      <c r="A135" s="158" t="s">
        <v>43</v>
      </c>
      <c r="B135" s="158" t="s">
        <v>12546</v>
      </c>
      <c r="C135" s="158" t="s">
        <v>12546</v>
      </c>
      <c r="D135" s="307" t="s">
        <v>66</v>
      </c>
      <c r="E135" s="307" t="s">
        <v>287</v>
      </c>
      <c r="G135" s="307"/>
      <c r="H135" s="307" t="s">
        <v>185</v>
      </c>
      <c r="I135" s="307" t="s">
        <v>186</v>
      </c>
      <c r="J135" s="158" t="str">
        <f t="shared" si="4"/>
        <v>CobaltTenke Fungurume Mining SA</v>
      </c>
      <c r="K135" s="158" t="str">
        <f t="shared" ref="K135:K165" si="6">A135&amp;B135</f>
        <v>CobaltTenke Fungurume Mining SA</v>
      </c>
    </row>
    <row r="136" spans="1:11">
      <c r="A136" s="158" t="s">
        <v>43</v>
      </c>
      <c r="B136" s="158" t="s">
        <v>288</v>
      </c>
      <c r="C136" s="158" t="s">
        <v>92</v>
      </c>
      <c r="D136" s="158" t="s">
        <v>93</v>
      </c>
      <c r="E136" s="158" t="s">
        <v>94</v>
      </c>
      <c r="F136" s="159" t="s">
        <v>12</v>
      </c>
      <c r="H136" s="307" t="s">
        <v>95</v>
      </c>
      <c r="I136" s="307" t="s">
        <v>95</v>
      </c>
      <c r="J136" s="158" t="str">
        <f t="shared" si="4"/>
        <v>CobaltThe Ambatovy</v>
      </c>
      <c r="K136" s="158" t="str">
        <f t="shared" si="6"/>
        <v>CobaltThe Ambatovy</v>
      </c>
    </row>
    <row r="137" spans="1:11">
      <c r="A137" s="158" t="s">
        <v>43</v>
      </c>
      <c r="B137" s="158" t="s">
        <v>200</v>
      </c>
      <c r="C137" s="158" t="s">
        <v>200</v>
      </c>
      <c r="D137" s="158" t="s">
        <v>71</v>
      </c>
      <c r="E137" s="158" t="s">
        <v>201</v>
      </c>
      <c r="F137" s="159" t="s">
        <v>12</v>
      </c>
      <c r="H137" s="307" t="s">
        <v>202</v>
      </c>
      <c r="I137" s="307" t="s">
        <v>203</v>
      </c>
      <c r="J137" s="158" t="str">
        <f t="shared" si="4"/>
        <v>CobaltTianjin Maolian Science &amp; Technology Co., Ltd.</v>
      </c>
      <c r="K137" s="158" t="str">
        <f t="shared" si="6"/>
        <v>CobaltTianjin Maolian Science &amp; Technology Co., Ltd.</v>
      </c>
    </row>
    <row r="138" spans="1:11">
      <c r="A138" s="158" t="s">
        <v>43</v>
      </c>
      <c r="B138" s="158" t="s">
        <v>106</v>
      </c>
      <c r="C138" s="158" t="s">
        <v>106</v>
      </c>
      <c r="D138" s="158" t="s">
        <v>107</v>
      </c>
      <c r="E138" s="158" t="s">
        <v>108</v>
      </c>
      <c r="F138" s="159" t="s">
        <v>12</v>
      </c>
      <c r="H138" s="307" t="s">
        <v>109</v>
      </c>
      <c r="I138" s="307" t="s">
        <v>110</v>
      </c>
      <c r="J138" s="158" t="str">
        <f t="shared" si="4"/>
        <v>CobaltUmicore Finland Oy</v>
      </c>
      <c r="K138" s="158" t="str">
        <f t="shared" si="6"/>
        <v>CobaltUmicore Finland Oy</v>
      </c>
    </row>
    <row r="139" spans="1:11">
      <c r="A139" s="158" t="s">
        <v>43</v>
      </c>
      <c r="B139" s="158" t="s">
        <v>289</v>
      </c>
      <c r="C139" s="158" t="s">
        <v>289</v>
      </c>
      <c r="D139" s="158" t="s">
        <v>290</v>
      </c>
      <c r="E139" s="158" t="s">
        <v>291</v>
      </c>
      <c r="F139" s="159" t="s">
        <v>12</v>
      </c>
      <c r="H139" s="307" t="s">
        <v>292</v>
      </c>
      <c r="I139" s="307" t="s">
        <v>293</v>
      </c>
      <c r="J139" s="158" t="str">
        <f t="shared" si="4"/>
        <v>CobaltUmicore Olen</v>
      </c>
      <c r="K139" s="158" t="str">
        <f t="shared" si="6"/>
        <v>CobaltUmicore Olen</v>
      </c>
    </row>
    <row r="140" spans="1:11">
      <c r="A140" s="158" t="s">
        <v>43</v>
      </c>
      <c r="B140" s="158" t="s">
        <v>294</v>
      </c>
      <c r="C140" s="158" t="s">
        <v>294</v>
      </c>
      <c r="D140" s="158" t="s">
        <v>101</v>
      </c>
      <c r="E140" s="158" t="s">
        <v>295</v>
      </c>
      <c r="F140" s="159" t="s">
        <v>12</v>
      </c>
      <c r="H140" s="307" t="s">
        <v>296</v>
      </c>
      <c r="I140" s="307" t="s">
        <v>297</v>
      </c>
      <c r="J140" s="158" t="str">
        <f t="shared" si="4"/>
        <v>CobaltVale – Long Harbour Processing Plant (LHPP)</v>
      </c>
      <c r="K140" s="158" t="str">
        <f t="shared" si="6"/>
        <v>CobaltVale – Long Harbour Processing Plant (LHPP)</v>
      </c>
    </row>
    <row r="141" spans="1:11">
      <c r="A141" s="158" t="s">
        <v>43</v>
      </c>
      <c r="B141" s="158" t="s">
        <v>298</v>
      </c>
      <c r="C141" s="158" t="s">
        <v>12792</v>
      </c>
      <c r="D141" s="158" t="s">
        <v>299</v>
      </c>
      <c r="E141" s="158" t="s">
        <v>300</v>
      </c>
      <c r="F141" s="159" t="s">
        <v>12</v>
      </c>
      <c r="H141" s="307" t="s">
        <v>12547</v>
      </c>
      <c r="I141" s="307" t="s">
        <v>12807</v>
      </c>
      <c r="J141" s="158" t="str">
        <f t="shared" si="4"/>
        <v>CobaltVale New Caledonia</v>
      </c>
      <c r="K141" s="158" t="str">
        <f t="shared" si="6"/>
        <v>CobaltVale New Caledonia</v>
      </c>
    </row>
    <row r="142" spans="1:11">
      <c r="A142" s="158" t="s">
        <v>43</v>
      </c>
      <c r="B142" s="158" t="s">
        <v>12723</v>
      </c>
      <c r="C142" s="158" t="s">
        <v>12792</v>
      </c>
      <c r="D142" s="158" t="s">
        <v>299</v>
      </c>
      <c r="E142" s="158" t="s">
        <v>300</v>
      </c>
      <c r="F142" s="159" t="s">
        <v>12</v>
      </c>
      <c r="H142" s="307" t="s">
        <v>12547</v>
      </c>
      <c r="I142" s="307" t="s">
        <v>12807</v>
      </c>
      <c r="J142" s="158" t="str">
        <f t="shared" si="4"/>
        <v>CobaltVale Nouvelle-Caledonie S.A.S</v>
      </c>
      <c r="K142" s="158" t="str">
        <f t="shared" si="6"/>
        <v>CobaltVale Nouvelle-Caledonie S.A.S</v>
      </c>
    </row>
    <row r="143" spans="1:11">
      <c r="A143" s="158" t="s">
        <v>43</v>
      </c>
      <c r="B143" s="158" t="s">
        <v>12549</v>
      </c>
      <c r="C143" s="158" t="s">
        <v>12549</v>
      </c>
      <c r="D143" s="158" t="s">
        <v>71</v>
      </c>
      <c r="E143" s="158" t="s">
        <v>12548</v>
      </c>
      <c r="F143" s="159" t="s">
        <v>12</v>
      </c>
      <c r="H143" s="307" t="s">
        <v>12551</v>
      </c>
      <c r="I143" s="307" t="s">
        <v>128</v>
      </c>
      <c r="J143" s="158" t="str">
        <f t="shared" si="4"/>
        <v>CobaltVital Materials Plant</v>
      </c>
      <c r="K143" s="158" t="str">
        <f t="shared" si="6"/>
        <v>CobaltVital Materials Plant</v>
      </c>
    </row>
    <row r="144" spans="1:11">
      <c r="A144" s="158" t="s">
        <v>43</v>
      </c>
      <c r="B144" s="158" t="s">
        <v>12550</v>
      </c>
      <c r="C144" s="158" t="s">
        <v>12550</v>
      </c>
      <c r="D144" s="158" t="s">
        <v>71</v>
      </c>
      <c r="E144" s="158" t="s">
        <v>301</v>
      </c>
      <c r="F144" s="159" t="s">
        <v>12</v>
      </c>
      <c r="H144" s="307" t="s">
        <v>12551</v>
      </c>
      <c r="I144" s="307" t="s">
        <v>128</v>
      </c>
      <c r="J144" s="158" t="str">
        <f t="shared" si="4"/>
        <v>CobaltVital Materials Workshop</v>
      </c>
      <c r="K144" s="158" t="str">
        <f t="shared" si="6"/>
        <v>CobaltVital Materials Workshop</v>
      </c>
    </row>
    <row r="145" spans="1:11">
      <c r="A145" s="158" t="s">
        <v>43</v>
      </c>
      <c r="B145" s="158" t="s">
        <v>302</v>
      </c>
      <c r="C145" s="158" t="s">
        <v>302</v>
      </c>
      <c r="D145" s="158" t="s">
        <v>71</v>
      </c>
      <c r="E145" s="158" t="s">
        <v>303</v>
      </c>
      <c r="F145" s="159" t="s">
        <v>12</v>
      </c>
      <c r="H145" s="307" t="s">
        <v>98</v>
      </c>
      <c r="I145" s="307" t="s">
        <v>99</v>
      </c>
      <c r="J145" s="158" t="str">
        <f t="shared" si="4"/>
        <v>CobaltW&amp;Q Metal Products Co., Limited</v>
      </c>
      <c r="K145" s="158" t="str">
        <f t="shared" si="6"/>
        <v>CobaltW&amp;Q Metal Products Co., Limited</v>
      </c>
    </row>
    <row r="146" spans="1:11">
      <c r="A146" s="158" t="s">
        <v>43</v>
      </c>
      <c r="B146" s="158" t="s">
        <v>304</v>
      </c>
      <c r="C146" s="158" t="s">
        <v>304</v>
      </c>
      <c r="D146" s="158" t="s">
        <v>71</v>
      </c>
      <c r="E146" s="158" t="s">
        <v>305</v>
      </c>
      <c r="F146" s="159" t="s">
        <v>12</v>
      </c>
      <c r="H146" s="307" t="s">
        <v>306</v>
      </c>
      <c r="I146" s="307" t="s">
        <v>149</v>
      </c>
      <c r="J146" s="158" t="str">
        <f t="shared" si="4"/>
        <v>CobaltXiangtan Huacheng Nickel Cobalt New Material Co., Ltd.</v>
      </c>
      <c r="K146" s="158" t="str">
        <f t="shared" si="6"/>
        <v>CobaltXiangtan Huacheng Nickel Cobalt New Material Co., Ltd.</v>
      </c>
    </row>
    <row r="147" spans="1:11">
      <c r="A147" s="158" t="s">
        <v>43</v>
      </c>
      <c r="B147" s="158" t="s">
        <v>307</v>
      </c>
      <c r="C147" s="158" t="s">
        <v>169</v>
      </c>
      <c r="D147" s="158" t="s">
        <v>71</v>
      </c>
      <c r="E147" s="158" t="s">
        <v>170</v>
      </c>
      <c r="F147" s="159" t="s">
        <v>12</v>
      </c>
      <c r="H147" s="307" t="s">
        <v>171</v>
      </c>
      <c r="I147" s="307" t="s">
        <v>120</v>
      </c>
      <c r="J147" s="158" t="str">
        <f t="shared" si="4"/>
        <v>CobaltXiongfeng</v>
      </c>
      <c r="K147" s="158" t="str">
        <f t="shared" si="6"/>
        <v>CobaltXiongfeng</v>
      </c>
    </row>
    <row r="148" spans="1:11">
      <c r="A148" s="158" t="s">
        <v>43</v>
      </c>
      <c r="B148" s="158" t="s">
        <v>308</v>
      </c>
      <c r="C148" s="158" t="s">
        <v>308</v>
      </c>
      <c r="D148" s="158" t="s">
        <v>71</v>
      </c>
      <c r="E148" s="158" t="s">
        <v>309</v>
      </c>
      <c r="F148" s="159" t="s">
        <v>12</v>
      </c>
      <c r="H148" s="307" t="s">
        <v>310</v>
      </c>
      <c r="I148" s="307" t="s">
        <v>311</v>
      </c>
      <c r="J148" s="158" t="str">
        <f t="shared" si="4"/>
        <v>CobaltXTC New Energy Materials (Xiamen) LTD.</v>
      </c>
      <c r="K148" s="158" t="str">
        <f t="shared" si="6"/>
        <v>CobaltXTC New Energy Materials (Xiamen) LTD.</v>
      </c>
    </row>
    <row r="149" spans="1:11">
      <c r="A149" s="158" t="s">
        <v>43</v>
      </c>
      <c r="B149" s="158" t="s">
        <v>12552</v>
      </c>
      <c r="C149" s="158" t="s">
        <v>12552</v>
      </c>
      <c r="D149" s="158" t="s">
        <v>71</v>
      </c>
      <c r="E149" s="158" t="s">
        <v>317</v>
      </c>
      <c r="F149" s="159" t="s">
        <v>12</v>
      </c>
      <c r="H149" s="307" t="s">
        <v>210</v>
      </c>
      <c r="I149" s="307" t="s">
        <v>211</v>
      </c>
      <c r="J149" s="158" t="str">
        <f t="shared" si="4"/>
        <v>CobaltZhejiang Greatpower Cobalt Materials Co., Ltd.</v>
      </c>
      <c r="K149" s="158" t="str">
        <f t="shared" si="6"/>
        <v>CobaltZhejiang Greatpower Cobalt Materials Co., Ltd.</v>
      </c>
    </row>
    <row r="150" spans="1:11">
      <c r="A150" s="158" t="s">
        <v>43</v>
      </c>
      <c r="B150" s="158" t="s">
        <v>312</v>
      </c>
      <c r="C150" s="158" t="s">
        <v>313</v>
      </c>
      <c r="D150" s="158" t="s">
        <v>71</v>
      </c>
      <c r="E150" s="158" t="s">
        <v>314</v>
      </c>
      <c r="F150" s="159" t="s">
        <v>12</v>
      </c>
      <c r="H150" s="307" t="s">
        <v>315</v>
      </c>
      <c r="I150" s="307" t="s">
        <v>211</v>
      </c>
      <c r="J150" s="158" t="str">
        <f t="shared" si="4"/>
        <v>CobaltZhejiang Huayou Cobalt Co., Ltd.</v>
      </c>
      <c r="K150" s="158" t="str">
        <f t="shared" si="6"/>
        <v>CobaltZhejiang Huayou Cobalt Co., Ltd.</v>
      </c>
    </row>
    <row r="151" spans="1:11">
      <c r="A151" s="158" t="s">
        <v>43</v>
      </c>
      <c r="B151" s="158" t="s">
        <v>313</v>
      </c>
      <c r="C151" s="158" t="s">
        <v>313</v>
      </c>
      <c r="D151" s="158" t="s">
        <v>71</v>
      </c>
      <c r="E151" s="158" t="s">
        <v>314</v>
      </c>
      <c r="F151" s="159" t="s">
        <v>12</v>
      </c>
      <c r="H151" s="307" t="s">
        <v>315</v>
      </c>
      <c r="I151" s="307" t="s">
        <v>211</v>
      </c>
      <c r="J151" s="158" t="str">
        <f t="shared" si="4"/>
        <v>CobaltZhejiang Huayou Cobalt Company Limited</v>
      </c>
      <c r="K151" s="158" t="str">
        <f t="shared" si="6"/>
        <v>CobaltZhejiang Huayou Cobalt Company Limited</v>
      </c>
    </row>
    <row r="152" spans="1:11">
      <c r="A152" s="158" t="s">
        <v>43</v>
      </c>
      <c r="B152" s="158" t="s">
        <v>12722</v>
      </c>
      <c r="C152" s="158" t="s">
        <v>12722</v>
      </c>
      <c r="D152" s="158" t="s">
        <v>71</v>
      </c>
      <c r="E152" s="158" t="s">
        <v>246</v>
      </c>
      <c r="F152" s="159" t="s">
        <v>12</v>
      </c>
      <c r="H152" s="307" t="s">
        <v>210</v>
      </c>
      <c r="I152" s="307" t="s">
        <v>211</v>
      </c>
      <c r="J152" s="158" t="str">
        <f t="shared" si="4"/>
        <v>CobaltZhejiang New Era Zhongneng Technology Co., Ltd.</v>
      </c>
      <c r="K152" s="158" t="str">
        <f t="shared" si="6"/>
        <v>CobaltZhejiang New Era Zhongneng Technology Co., Ltd.</v>
      </c>
    </row>
    <row r="153" spans="1:11">
      <c r="A153" s="158" t="s">
        <v>43</v>
      </c>
      <c r="B153" s="158" t="s">
        <v>316</v>
      </c>
      <c r="C153" s="158" t="s">
        <v>12552</v>
      </c>
      <c r="D153" s="158" t="s">
        <v>71</v>
      </c>
      <c r="E153" s="158" t="s">
        <v>317</v>
      </c>
      <c r="F153" s="159" t="s">
        <v>12</v>
      </c>
      <c r="H153" s="307" t="s">
        <v>210</v>
      </c>
      <c r="I153" s="307" t="s">
        <v>211</v>
      </c>
      <c r="J153" s="158" t="str">
        <f t="shared" si="4"/>
        <v>CobaltZhejiang Zhongjin Greatpower Lithium-Battery Industrial Corporation Co., Ltd.</v>
      </c>
      <c r="K153" s="158" t="str">
        <f t="shared" si="6"/>
        <v>CobaltZhejiang Zhongjin Greatpower Lithium-Battery Industrial Corporation Co., Ltd.</v>
      </c>
    </row>
    <row r="154" spans="1:11">
      <c r="A154" s="158" t="s">
        <v>43</v>
      </c>
      <c r="B154" s="158" t="s">
        <v>318</v>
      </c>
      <c r="C154" s="158" t="s">
        <v>318</v>
      </c>
      <c r="D154" s="158" t="s">
        <v>71</v>
      </c>
      <c r="E154" s="158" t="s">
        <v>319</v>
      </c>
      <c r="F154" s="159" t="s">
        <v>12</v>
      </c>
      <c r="H154" s="307" t="s">
        <v>320</v>
      </c>
      <c r="I154" s="307" t="s">
        <v>128</v>
      </c>
      <c r="J154" s="158" t="str">
        <f t="shared" si="4"/>
        <v>CobaltZhuhai Kelixin Metal Materials Co., Ltd.</v>
      </c>
      <c r="K154" s="158" t="str">
        <f t="shared" si="6"/>
        <v>CobaltZhuhai Kelixin Metal Materials Co., Ltd.</v>
      </c>
    </row>
    <row r="155" spans="1:11">
      <c r="A155" s="158" t="s">
        <v>43</v>
      </c>
      <c r="B155" s="158" t="s">
        <v>321</v>
      </c>
      <c r="H155" s="307"/>
      <c r="I155" s="307"/>
    </row>
    <row r="156" spans="1:11">
      <c r="A156" s="158" t="s">
        <v>43</v>
      </c>
      <c r="B156" s="158" t="s">
        <v>48</v>
      </c>
      <c r="C156" s="158" t="s">
        <v>26</v>
      </c>
      <c r="H156" s="307"/>
      <c r="I156" s="307"/>
    </row>
    <row r="157" spans="1:11">
      <c r="A157" s="158" t="s">
        <v>44</v>
      </c>
      <c r="B157" s="158" t="s">
        <v>322</v>
      </c>
      <c r="C157" s="158" t="s">
        <v>322</v>
      </c>
      <c r="D157" s="158" t="s">
        <v>323</v>
      </c>
      <c r="E157" s="158" t="s">
        <v>324</v>
      </c>
      <c r="F157" s="159" t="s">
        <v>12</v>
      </c>
      <c r="H157" s="307" t="s">
        <v>325</v>
      </c>
      <c r="I157" s="307" t="s">
        <v>326</v>
      </c>
      <c r="J157" s="158" t="str">
        <f t="shared" si="4"/>
        <v>MicaArctic Minerals, LLC</v>
      </c>
      <c r="K157" s="158" t="str">
        <f t="shared" si="6"/>
        <v>MicaArctic Minerals, LLC</v>
      </c>
    </row>
    <row r="158" spans="1:11">
      <c r="A158" s="158" t="s">
        <v>44</v>
      </c>
      <c r="B158" s="158" t="s">
        <v>12808</v>
      </c>
      <c r="C158" s="158" t="s">
        <v>12808</v>
      </c>
      <c r="D158" s="158" t="s">
        <v>71</v>
      </c>
      <c r="E158" s="158" t="s">
        <v>12809</v>
      </c>
      <c r="F158" s="159" t="s">
        <v>12</v>
      </c>
      <c r="H158" s="307" t="s">
        <v>12822</v>
      </c>
      <c r="I158" s="307" t="s">
        <v>3688</v>
      </c>
      <c r="J158" s="158" t="str">
        <f t="shared" si="4"/>
        <v>MicaBaotou Fuguang Trading Co., Ltd. Guyang Branch</v>
      </c>
      <c r="K158" s="158" t="str">
        <f t="shared" si="6"/>
        <v>MicaBaotou Fuguang Trading Co., Ltd. Guyang Branch</v>
      </c>
    </row>
    <row r="159" spans="1:11">
      <c r="A159" s="158" t="s">
        <v>44</v>
      </c>
      <c r="B159" s="158" t="s">
        <v>12810</v>
      </c>
      <c r="C159" s="158" t="s">
        <v>12810</v>
      </c>
      <c r="D159" s="158" t="s">
        <v>2196</v>
      </c>
      <c r="E159" s="158" t="s">
        <v>12811</v>
      </c>
      <c r="F159" s="159" t="s">
        <v>12</v>
      </c>
      <c r="H159" s="307" t="s">
        <v>12823</v>
      </c>
      <c r="I159" s="307" t="s">
        <v>4523</v>
      </c>
      <c r="J159" s="158" t="str">
        <f t="shared" si="4"/>
        <v>MicaCaolines de Vimianzo, SAU ( aka CAVISA)</v>
      </c>
      <c r="K159" s="158" t="str">
        <f t="shared" si="6"/>
        <v>MicaCaolines de Vimianzo, SAU ( aka CAVISA)</v>
      </c>
    </row>
    <row r="160" spans="1:11">
      <c r="A160" s="158" t="s">
        <v>44</v>
      </c>
      <c r="B160" s="158" t="s">
        <v>327</v>
      </c>
      <c r="C160" s="158" t="s">
        <v>327</v>
      </c>
      <c r="D160" s="158" t="s">
        <v>328</v>
      </c>
      <c r="E160" s="158" t="s">
        <v>329</v>
      </c>
      <c r="F160" s="159" t="s">
        <v>12</v>
      </c>
      <c r="H160" s="307" t="s">
        <v>330</v>
      </c>
      <c r="I160" s="307" t="s">
        <v>6062</v>
      </c>
      <c r="J160" s="158" t="str">
        <f t="shared" si="4"/>
        <v>MicaDARUKA INTERNATIONAL</v>
      </c>
      <c r="K160" s="158" t="str">
        <f t="shared" si="6"/>
        <v>MicaDARUKA INTERNATIONAL</v>
      </c>
    </row>
    <row r="161" spans="1:11">
      <c r="A161" s="158" t="s">
        <v>44</v>
      </c>
      <c r="B161" s="158" t="s">
        <v>12554</v>
      </c>
      <c r="C161" s="158" t="s">
        <v>12554</v>
      </c>
      <c r="D161" s="158" t="s">
        <v>328</v>
      </c>
      <c r="E161" s="158" t="s">
        <v>12553</v>
      </c>
      <c r="F161" s="159" t="s">
        <v>12</v>
      </c>
      <c r="H161" s="307" t="s">
        <v>12555</v>
      </c>
      <c r="I161" s="307" t="s">
        <v>12745</v>
      </c>
      <c r="J161" s="158" t="str">
        <f t="shared" si="4"/>
        <v>MicaDARUKA MINCHEM PVT.LTD</v>
      </c>
      <c r="K161" s="158" t="str">
        <f t="shared" si="6"/>
        <v>MicaDARUKA MINCHEM PVT.LTD</v>
      </c>
    </row>
    <row r="162" spans="1:11">
      <c r="A162" s="158" t="s">
        <v>44</v>
      </c>
      <c r="B162" s="158" t="s">
        <v>331</v>
      </c>
      <c r="C162" s="158" t="s">
        <v>331</v>
      </c>
      <c r="D162" s="158" t="s">
        <v>328</v>
      </c>
      <c r="E162" s="158" t="s">
        <v>332</v>
      </c>
      <c r="F162" s="159" t="s">
        <v>12</v>
      </c>
      <c r="H162" s="307" t="s">
        <v>333</v>
      </c>
      <c r="I162" s="307" t="s">
        <v>12741</v>
      </c>
      <c r="J162" s="158" t="str">
        <f t="shared" si="4"/>
        <v>MicaDARUKA MINERALS</v>
      </c>
      <c r="K162" s="158" t="str">
        <f t="shared" si="6"/>
        <v>MicaDARUKA MINERALS</v>
      </c>
    </row>
    <row r="163" spans="1:11">
      <c r="A163" s="158" t="s">
        <v>44</v>
      </c>
      <c r="B163" s="158" t="s">
        <v>334</v>
      </c>
      <c r="C163" s="158" t="s">
        <v>334</v>
      </c>
      <c r="D163" s="158" t="s">
        <v>328</v>
      </c>
      <c r="E163" s="158" t="s">
        <v>335</v>
      </c>
      <c r="F163" s="159" t="s">
        <v>12</v>
      </c>
      <c r="H163" s="307" t="s">
        <v>336</v>
      </c>
      <c r="I163" s="307" t="s">
        <v>337</v>
      </c>
      <c r="J163" s="158" t="str">
        <f t="shared" si="4"/>
        <v>MicaG. K. INTERNATIONAL</v>
      </c>
      <c r="K163" s="158" t="str">
        <f t="shared" si="6"/>
        <v>MicaG. K. INTERNATIONAL</v>
      </c>
    </row>
    <row r="164" spans="1:11">
      <c r="A164" s="158" t="s">
        <v>44</v>
      </c>
      <c r="B164" s="158" t="s">
        <v>12557</v>
      </c>
      <c r="C164" s="158" t="s">
        <v>12557</v>
      </c>
      <c r="D164" s="158" t="s">
        <v>71</v>
      </c>
      <c r="E164" s="158" t="s">
        <v>12556</v>
      </c>
      <c r="F164" s="159" t="s">
        <v>12</v>
      </c>
      <c r="H164" s="158" t="s">
        <v>12558</v>
      </c>
      <c r="I164" s="158" t="s">
        <v>99</v>
      </c>
      <c r="J164" s="158" t="str">
        <f t="shared" si="4"/>
        <v>MicaHEBEI LINGSHOU COUNTY ZHONGKE MINERAL POWDER CO., LTD.</v>
      </c>
      <c r="K164" s="158" t="str">
        <f t="shared" si="6"/>
        <v>MicaHEBEI LINGSHOU COUNTY ZHONGKE MINERAL POWDER CO., LTD.</v>
      </c>
    </row>
    <row r="165" spans="1:11">
      <c r="A165" s="158" t="s">
        <v>44</v>
      </c>
      <c r="B165" s="158" t="s">
        <v>12560</v>
      </c>
      <c r="C165" s="158" t="s">
        <v>12560</v>
      </c>
      <c r="D165" s="158" t="s">
        <v>71</v>
      </c>
      <c r="E165" s="158" t="s">
        <v>12559</v>
      </c>
      <c r="F165" s="159" t="s">
        <v>12</v>
      </c>
      <c r="H165" s="158" t="s">
        <v>12561</v>
      </c>
      <c r="I165" s="158" t="s">
        <v>149</v>
      </c>
      <c r="J165" s="158" t="str">
        <f t="shared" si="4"/>
        <v>MicaHunan Rongtai New Material Co., Ltd.</v>
      </c>
      <c r="K165" s="158" t="str">
        <f t="shared" si="6"/>
        <v>MicaHunan Rongtai New Material Co., Ltd.</v>
      </c>
    </row>
    <row r="166" spans="1:11">
      <c r="A166" s="158" t="s">
        <v>44</v>
      </c>
      <c r="B166" s="158" t="s">
        <v>338</v>
      </c>
      <c r="C166" s="158" t="s">
        <v>338</v>
      </c>
      <c r="D166" s="158" t="s">
        <v>101</v>
      </c>
      <c r="E166" s="158" t="s">
        <v>339</v>
      </c>
      <c r="F166" s="159" t="s">
        <v>12</v>
      </c>
      <c r="H166" s="158" t="s">
        <v>340</v>
      </c>
      <c r="I166" s="158" t="s">
        <v>341</v>
      </c>
      <c r="J166" s="158" t="str">
        <f t="shared" ref="J166:J191" si="7">A166&amp;B166</f>
        <v>MicaImerys Canada, Inc.</v>
      </c>
      <c r="K166" s="158" t="str">
        <f t="shared" ref="K166:K191" si="8">A166&amp;B166</f>
        <v>MicaImerys Canada, Inc.</v>
      </c>
    </row>
    <row r="167" spans="1:11">
      <c r="A167" s="158" t="s">
        <v>44</v>
      </c>
      <c r="B167" s="158" t="s">
        <v>342</v>
      </c>
      <c r="C167" s="158" t="s">
        <v>342</v>
      </c>
      <c r="D167" s="158" t="s">
        <v>323</v>
      </c>
      <c r="E167" s="158" t="s">
        <v>343</v>
      </c>
      <c r="F167" s="159" t="s">
        <v>12</v>
      </c>
      <c r="H167" s="158" t="s">
        <v>344</v>
      </c>
      <c r="I167" s="158" t="s">
        <v>345</v>
      </c>
      <c r="J167" s="158" t="str">
        <f t="shared" si="7"/>
        <v>MicaImerys Mica Kings Mountain, Inc.</v>
      </c>
      <c r="K167" s="158" t="str">
        <f t="shared" si="8"/>
        <v>MicaImerys Mica Kings Mountain, Inc.</v>
      </c>
    </row>
    <row r="168" spans="1:11">
      <c r="A168" s="158" t="s">
        <v>44</v>
      </c>
      <c r="B168" s="158" t="s">
        <v>346</v>
      </c>
      <c r="C168" s="158" t="s">
        <v>346</v>
      </c>
      <c r="D168" s="158" t="s">
        <v>179</v>
      </c>
      <c r="E168" s="158" t="s">
        <v>347</v>
      </c>
      <c r="F168" s="159" t="s">
        <v>12</v>
      </c>
      <c r="H168" s="158" t="s">
        <v>348</v>
      </c>
      <c r="I168" s="158" t="s">
        <v>349</v>
      </c>
      <c r="J168" s="158" t="str">
        <f t="shared" si="7"/>
        <v>MicaJSC “Sludyanaya Fabrika”</v>
      </c>
      <c r="K168" s="158" t="str">
        <f t="shared" si="8"/>
        <v>MicaJSC “Sludyanaya Fabrika”</v>
      </c>
    </row>
    <row r="169" spans="1:11">
      <c r="A169" s="158" t="s">
        <v>44</v>
      </c>
      <c r="B169" s="158" t="s">
        <v>12812</v>
      </c>
      <c r="C169" s="158" t="s">
        <v>12812</v>
      </c>
      <c r="D169" s="158" t="s">
        <v>71</v>
      </c>
      <c r="E169" s="158" t="s">
        <v>12813</v>
      </c>
      <c r="F169" s="159" t="s">
        <v>12</v>
      </c>
      <c r="H169" s="158" t="s">
        <v>12824</v>
      </c>
      <c r="I169" s="158" t="s">
        <v>99</v>
      </c>
      <c r="J169" s="158" t="str">
        <f t="shared" si="7"/>
        <v>MicaKehui Mica Co., Ltd.</v>
      </c>
      <c r="K169" s="158" t="str">
        <f t="shared" si="8"/>
        <v>MicaKehui Mica Co., Ltd.</v>
      </c>
    </row>
    <row r="170" spans="1:11">
      <c r="A170" s="158" t="s">
        <v>44</v>
      </c>
      <c r="B170" s="158" t="s">
        <v>350</v>
      </c>
      <c r="C170" s="158" t="s">
        <v>350</v>
      </c>
      <c r="D170" s="158" t="s">
        <v>328</v>
      </c>
      <c r="E170" s="158" t="s">
        <v>351</v>
      </c>
      <c r="F170" s="159" t="s">
        <v>12</v>
      </c>
      <c r="H170" s="158" t="s">
        <v>333</v>
      </c>
      <c r="I170" s="158" t="s">
        <v>12741</v>
      </c>
      <c r="J170" s="158" t="str">
        <f t="shared" si="7"/>
        <v>MicaLAXIM MINERALS CORPORATION</v>
      </c>
      <c r="K170" s="158" t="str">
        <f t="shared" si="8"/>
        <v>MicaLAXIM MINERALS CORPORATION</v>
      </c>
    </row>
    <row r="171" spans="1:11">
      <c r="A171" s="158" t="s">
        <v>44</v>
      </c>
      <c r="B171" s="158" t="s">
        <v>12814</v>
      </c>
      <c r="C171" s="158" t="s">
        <v>12814</v>
      </c>
      <c r="D171" s="158" t="s">
        <v>71</v>
      </c>
      <c r="E171" s="158" t="s">
        <v>12815</v>
      </c>
      <c r="F171" s="159" t="s">
        <v>12</v>
      </c>
      <c r="H171" s="158" t="s">
        <v>12825</v>
      </c>
      <c r="I171" s="158" t="s">
        <v>99</v>
      </c>
      <c r="J171" s="158" t="str">
        <f t="shared" si="7"/>
        <v>MicaLingshou Huajing Mica Co., Ltd.</v>
      </c>
      <c r="K171" s="158" t="str">
        <f t="shared" si="8"/>
        <v>MicaLingshou Huajing Mica Co., Ltd.</v>
      </c>
    </row>
    <row r="172" spans="1:11">
      <c r="A172" s="158" t="s">
        <v>44</v>
      </c>
      <c r="B172" s="158" t="s">
        <v>12816</v>
      </c>
      <c r="C172" s="158" t="s">
        <v>12816</v>
      </c>
      <c r="D172" s="158" t="s">
        <v>107</v>
      </c>
      <c r="E172" s="158" t="s">
        <v>12817</v>
      </c>
      <c r="F172" s="159" t="s">
        <v>12</v>
      </c>
      <c r="H172" s="158" t="s">
        <v>12826</v>
      </c>
      <c r="I172" s="158" t="s">
        <v>4648</v>
      </c>
      <c r="J172" s="158" t="str">
        <f t="shared" si="7"/>
        <v>MicaLKAB Minerals Oy</v>
      </c>
      <c r="K172" s="158" t="str">
        <f t="shared" si="8"/>
        <v>MicaLKAB Minerals Oy</v>
      </c>
    </row>
    <row r="173" spans="1:11">
      <c r="A173" s="158" t="s">
        <v>44</v>
      </c>
      <c r="B173" s="158" t="s">
        <v>12563</v>
      </c>
      <c r="C173" s="158" t="s">
        <v>12563</v>
      </c>
      <c r="D173" s="158" t="s">
        <v>71</v>
      </c>
      <c r="E173" s="158" t="s">
        <v>12562</v>
      </c>
      <c r="F173" s="159" t="s">
        <v>12</v>
      </c>
      <c r="H173" s="158" t="s">
        <v>12564</v>
      </c>
      <c r="I173" s="158" t="s">
        <v>128</v>
      </c>
      <c r="J173" s="158" t="str">
        <f t="shared" si="7"/>
        <v>MicaMica Electrical Material (Luhe) Co., Ltd.</v>
      </c>
      <c r="K173" s="158" t="str">
        <f t="shared" si="8"/>
        <v>MicaMica Electrical Material (Luhe) Co., Ltd.</v>
      </c>
    </row>
    <row r="174" spans="1:11">
      <c r="A174" s="158" t="s">
        <v>44</v>
      </c>
      <c r="B174" s="158" t="s">
        <v>12566</v>
      </c>
      <c r="C174" s="158" t="s">
        <v>12566</v>
      </c>
      <c r="D174" s="158" t="s">
        <v>2196</v>
      </c>
      <c r="E174" s="158" t="s">
        <v>12565</v>
      </c>
      <c r="F174" s="159" t="s">
        <v>12</v>
      </c>
      <c r="H174" s="158" t="s">
        <v>12567</v>
      </c>
      <c r="I174" s="158" t="s">
        <v>4513</v>
      </c>
      <c r="J174" s="158" t="str">
        <f t="shared" si="7"/>
        <v>MicaMinerals i Derivats, S.A.</v>
      </c>
      <c r="K174" s="158" t="str">
        <f t="shared" si="8"/>
        <v>MicaMinerals i Derivats, S.A.</v>
      </c>
    </row>
    <row r="175" spans="1:11">
      <c r="A175" s="158" t="s">
        <v>44</v>
      </c>
      <c r="B175" s="158" t="s">
        <v>12818</v>
      </c>
      <c r="C175" s="158" t="s">
        <v>12818</v>
      </c>
      <c r="D175" s="158" t="s">
        <v>93</v>
      </c>
      <c r="E175" s="158" t="s">
        <v>12819</v>
      </c>
      <c r="F175" s="159" t="s">
        <v>12</v>
      </c>
      <c r="H175" s="158" t="s">
        <v>12827</v>
      </c>
      <c r="I175" s="158" t="s">
        <v>8071</v>
      </c>
      <c r="J175" s="158" t="str">
        <f t="shared" si="7"/>
        <v>MicaMK Import Export</v>
      </c>
      <c r="K175" s="158" t="str">
        <f t="shared" si="8"/>
        <v>MicaMK Import Export</v>
      </c>
    </row>
    <row r="176" spans="1:11">
      <c r="A176" s="158" t="s">
        <v>44</v>
      </c>
      <c r="B176" s="158" t="s">
        <v>352</v>
      </c>
      <c r="C176" s="158" t="s">
        <v>353</v>
      </c>
      <c r="D176" s="158" t="s">
        <v>328</v>
      </c>
      <c r="E176" s="158" t="s">
        <v>354</v>
      </c>
      <c r="F176" s="159" t="s">
        <v>12</v>
      </c>
      <c r="H176" s="158" t="s">
        <v>333</v>
      </c>
      <c r="I176" s="158" t="s">
        <v>12741</v>
      </c>
      <c r="J176" s="158" t="str">
        <f t="shared" si="7"/>
        <v>MicaMODI MICA ENTERPRISES</v>
      </c>
      <c r="K176" s="158" t="str">
        <f t="shared" si="8"/>
        <v>MicaMODI MICA ENTERPRISES</v>
      </c>
    </row>
    <row r="177" spans="1:11">
      <c r="A177" s="158" t="s">
        <v>44</v>
      </c>
      <c r="B177" s="158" t="s">
        <v>355</v>
      </c>
      <c r="C177" s="158" t="s">
        <v>355</v>
      </c>
      <c r="D177" s="158" t="s">
        <v>71</v>
      </c>
      <c r="E177" s="158" t="s">
        <v>356</v>
      </c>
      <c r="F177" s="159" t="s">
        <v>12</v>
      </c>
      <c r="H177" s="158" t="s">
        <v>240</v>
      </c>
      <c r="I177" s="158" t="s">
        <v>120</v>
      </c>
      <c r="J177" s="158" t="str">
        <f t="shared" si="7"/>
        <v>MicaNanjing Jinyun Mica Ltd.</v>
      </c>
      <c r="K177" s="158" t="str">
        <f t="shared" si="8"/>
        <v>MicaNanjing Jinyun Mica Ltd.</v>
      </c>
    </row>
    <row r="178" spans="1:11">
      <c r="A178" s="158" t="s">
        <v>44</v>
      </c>
      <c r="B178" s="158" t="s">
        <v>357</v>
      </c>
      <c r="C178" s="158" t="s">
        <v>357</v>
      </c>
      <c r="D178" s="158" t="s">
        <v>328</v>
      </c>
      <c r="E178" s="158" t="s">
        <v>358</v>
      </c>
      <c r="F178" s="159" t="s">
        <v>12</v>
      </c>
      <c r="H178" s="158" t="s">
        <v>333</v>
      </c>
      <c r="I178" s="158" t="s">
        <v>12741</v>
      </c>
      <c r="J178" s="158" t="str">
        <f t="shared" si="7"/>
        <v>MicaPachisia &amp; Co.</v>
      </c>
      <c r="K178" s="158" t="str">
        <f t="shared" si="8"/>
        <v>MicaPachisia &amp; Co.</v>
      </c>
    </row>
    <row r="179" spans="1:11">
      <c r="A179" s="158" t="s">
        <v>44</v>
      </c>
      <c r="B179" s="158" t="s">
        <v>359</v>
      </c>
      <c r="C179" s="158" t="s">
        <v>359</v>
      </c>
      <c r="D179" s="158" t="s">
        <v>323</v>
      </c>
      <c r="E179" s="158" t="s">
        <v>360</v>
      </c>
      <c r="F179" s="159" t="s">
        <v>12</v>
      </c>
      <c r="H179" s="158" t="s">
        <v>361</v>
      </c>
      <c r="I179" s="158" t="s">
        <v>362</v>
      </c>
      <c r="J179" s="158" t="str">
        <f t="shared" si="7"/>
        <v>MicaSoutheastern Performance Minerals, LLC</v>
      </c>
      <c r="K179" s="158" t="str">
        <f t="shared" si="8"/>
        <v>MicaSoutheastern Performance Minerals, LLC</v>
      </c>
    </row>
    <row r="180" spans="1:11">
      <c r="A180" s="158" t="s">
        <v>44</v>
      </c>
      <c r="B180" s="158" t="s">
        <v>12569</v>
      </c>
      <c r="C180" s="158" t="s">
        <v>12569</v>
      </c>
      <c r="D180" s="158" t="s">
        <v>328</v>
      </c>
      <c r="E180" s="158" t="s">
        <v>12568</v>
      </c>
      <c r="F180" s="159" t="s">
        <v>12</v>
      </c>
      <c r="H180" s="158" t="s">
        <v>12570</v>
      </c>
      <c r="I180" s="158" t="s">
        <v>6047</v>
      </c>
      <c r="J180" s="158" t="str">
        <f t="shared" si="7"/>
        <v>MicaSUBLIME MICA EXPORTS</v>
      </c>
      <c r="K180" s="158" t="str">
        <f t="shared" si="8"/>
        <v>MicaSUBLIME MICA EXPORTS</v>
      </c>
    </row>
    <row r="181" spans="1:11">
      <c r="A181" s="158" t="s">
        <v>44</v>
      </c>
      <c r="B181" s="158" t="s">
        <v>12820</v>
      </c>
      <c r="C181" s="158" t="s">
        <v>12820</v>
      </c>
      <c r="D181" s="158" t="s">
        <v>93</v>
      </c>
      <c r="E181" s="158" t="s">
        <v>12821</v>
      </c>
      <c r="F181" s="159" t="s">
        <v>12</v>
      </c>
      <c r="H181" s="158" t="s">
        <v>12827</v>
      </c>
      <c r="I181" s="158" t="s">
        <v>8071</v>
      </c>
      <c r="J181" s="158" t="str">
        <f t="shared" si="7"/>
        <v>MicaSuper Market Fort Dauphin</v>
      </c>
      <c r="K181" s="158" t="str">
        <f t="shared" si="8"/>
        <v>MicaSuper Market Fort Dauphin</v>
      </c>
    </row>
    <row r="182" spans="1:11">
      <c r="A182" s="158" t="s">
        <v>44</v>
      </c>
      <c r="B182" s="158" t="s">
        <v>12724</v>
      </c>
      <c r="C182" s="158" t="s">
        <v>12724</v>
      </c>
      <c r="D182" s="158" t="s">
        <v>328</v>
      </c>
      <c r="E182" s="158" t="s">
        <v>12725</v>
      </c>
      <c r="F182" s="159" t="s">
        <v>12</v>
      </c>
      <c r="H182" s="158" t="s">
        <v>12726</v>
      </c>
      <c r="I182" s="158" t="s">
        <v>12741</v>
      </c>
      <c r="J182" s="158" t="str">
        <f t="shared" si="7"/>
        <v>MicaThe Jai Mica Supply Co., PVT Ltd.</v>
      </c>
      <c r="K182" s="158" t="str">
        <f t="shared" si="8"/>
        <v>MicaThe Jai Mica Supply Co., PVT Ltd.</v>
      </c>
    </row>
    <row r="183" spans="1:11">
      <c r="A183" s="158" t="s">
        <v>44</v>
      </c>
      <c r="B183" s="158" t="s">
        <v>12727</v>
      </c>
      <c r="C183" s="158" t="s">
        <v>12724</v>
      </c>
      <c r="D183" s="158" t="s">
        <v>328</v>
      </c>
      <c r="E183" s="158" t="s">
        <v>12725</v>
      </c>
      <c r="F183" s="159" t="s">
        <v>12</v>
      </c>
      <c r="H183" s="158" t="s">
        <v>12726</v>
      </c>
      <c r="I183" s="158" t="s">
        <v>12741</v>
      </c>
      <c r="J183" s="158" t="str">
        <f t="shared" si="7"/>
        <v>MicaThe JAI Mica Supply Company Limited</v>
      </c>
      <c r="K183" s="158" t="str">
        <f t="shared" si="8"/>
        <v>MicaThe JAI Mica Supply Company Limited</v>
      </c>
    </row>
    <row r="184" spans="1:11">
      <c r="A184" s="158" t="s">
        <v>44</v>
      </c>
      <c r="B184" s="158" t="s">
        <v>363</v>
      </c>
      <c r="C184" s="158" t="s">
        <v>364</v>
      </c>
      <c r="D184" s="158" t="s">
        <v>365</v>
      </c>
      <c r="E184" s="158" t="s">
        <v>366</v>
      </c>
      <c r="F184" s="159" t="s">
        <v>12</v>
      </c>
      <c r="H184" s="158" t="s">
        <v>367</v>
      </c>
      <c r="I184" s="158" t="s">
        <v>368</v>
      </c>
      <c r="J184" s="158" t="str">
        <f t="shared" si="7"/>
        <v>MicaVon Roll Brazil Ltd.</v>
      </c>
      <c r="K184" s="158" t="str">
        <f t="shared" si="8"/>
        <v>MicaVon Roll Brazil Ltd.</v>
      </c>
    </row>
    <row r="185" spans="1:11">
      <c r="A185" s="158" t="s">
        <v>44</v>
      </c>
      <c r="B185" s="158" t="s">
        <v>364</v>
      </c>
      <c r="C185" s="158" t="s">
        <v>364</v>
      </c>
      <c r="D185" s="158" t="s">
        <v>365</v>
      </c>
      <c r="E185" s="158" t="s">
        <v>366</v>
      </c>
      <c r="F185" s="159" t="s">
        <v>12</v>
      </c>
      <c r="H185" s="158" t="s">
        <v>367</v>
      </c>
      <c r="I185" s="158" t="s">
        <v>368</v>
      </c>
      <c r="J185" s="158" t="str">
        <f t="shared" si="7"/>
        <v>MicaVON ROLL BRAZIL LTDA</v>
      </c>
      <c r="K185" s="158" t="str">
        <f t="shared" si="8"/>
        <v>MicaVON ROLL BRAZIL LTDA</v>
      </c>
    </row>
    <row r="186" spans="1:11">
      <c r="A186" s="158" t="s">
        <v>44</v>
      </c>
      <c r="B186" s="158" t="s">
        <v>369</v>
      </c>
      <c r="C186" s="158" t="s">
        <v>364</v>
      </c>
      <c r="D186" s="158" t="s">
        <v>365</v>
      </c>
      <c r="E186" s="158" t="s">
        <v>366</v>
      </c>
      <c r="F186" s="159" t="s">
        <v>12</v>
      </c>
      <c r="H186" s="158" t="s">
        <v>367</v>
      </c>
      <c r="I186" s="158" t="s">
        <v>368</v>
      </c>
      <c r="J186" s="158" t="str">
        <f t="shared" si="7"/>
        <v>MicaVon Roll do Brasil Ltda</v>
      </c>
      <c r="K186" s="158" t="str">
        <f t="shared" si="8"/>
        <v>MicaVon Roll do Brasil Ltda</v>
      </c>
    </row>
    <row r="187" spans="1:11">
      <c r="A187" s="158" t="s">
        <v>44</v>
      </c>
      <c r="B187" s="158" t="s">
        <v>370</v>
      </c>
      <c r="C187" s="158" t="s">
        <v>370</v>
      </c>
      <c r="D187" s="158" t="s">
        <v>139</v>
      </c>
      <c r="E187" s="158" t="s">
        <v>371</v>
      </c>
      <c r="F187" s="159" t="s">
        <v>12</v>
      </c>
      <c r="H187" s="158" t="s">
        <v>372</v>
      </c>
      <c r="I187" s="158" t="s">
        <v>373</v>
      </c>
      <c r="J187" s="158" t="str">
        <f t="shared" si="7"/>
        <v>MicaYamaguchi Mica</v>
      </c>
      <c r="K187" s="158" t="str">
        <f t="shared" si="8"/>
        <v>MicaYamaguchi Mica</v>
      </c>
    </row>
    <row r="188" spans="1:11">
      <c r="A188" s="158" t="s">
        <v>44</v>
      </c>
      <c r="B188" s="158" t="s">
        <v>12572</v>
      </c>
      <c r="C188" s="158" t="s">
        <v>12572</v>
      </c>
      <c r="D188" s="158" t="s">
        <v>139</v>
      </c>
      <c r="E188" s="158" t="s">
        <v>12571</v>
      </c>
      <c r="F188" s="159" t="s">
        <v>12</v>
      </c>
      <c r="H188" s="158" t="s">
        <v>12575</v>
      </c>
      <c r="I188" s="158" t="s">
        <v>373</v>
      </c>
      <c r="J188" s="158" t="str">
        <f t="shared" si="7"/>
        <v>MicaYamaguchi Mica Co., Ltd. Shinshiro Factory</v>
      </c>
      <c r="K188" s="158" t="str">
        <f t="shared" si="8"/>
        <v>MicaYamaguchi Mica Co., Ltd. Shinshiro Factory</v>
      </c>
    </row>
    <row r="189" spans="1:11">
      <c r="A189" s="158" t="s">
        <v>44</v>
      </c>
      <c r="B189" s="158" t="s">
        <v>12574</v>
      </c>
      <c r="C189" s="158" t="s">
        <v>12574</v>
      </c>
      <c r="D189" s="158" t="s">
        <v>139</v>
      </c>
      <c r="E189" s="158" t="s">
        <v>12573</v>
      </c>
      <c r="F189" s="159" t="s">
        <v>12</v>
      </c>
      <c r="H189" s="158" t="s">
        <v>12576</v>
      </c>
      <c r="I189" s="158" t="s">
        <v>373</v>
      </c>
      <c r="J189" s="158" t="str">
        <f t="shared" si="7"/>
        <v>MicaYamaguchi Mica Co., Ltd. Toyohashi Factory</v>
      </c>
      <c r="K189" s="158" t="str">
        <f t="shared" si="8"/>
        <v>MicaYamaguchi Mica Co., Ltd. Toyohashi Factory</v>
      </c>
    </row>
    <row r="190" spans="1:11">
      <c r="A190" s="158" t="s">
        <v>44</v>
      </c>
      <c r="B190" s="158" t="s">
        <v>321</v>
      </c>
      <c r="J190" s="158" t="str">
        <f t="shared" si="7"/>
        <v>MicaSmelter not listed</v>
      </c>
      <c r="K190" s="158" t="str">
        <f t="shared" si="8"/>
        <v>MicaSmelter not listed</v>
      </c>
    </row>
    <row r="191" spans="1:11">
      <c r="A191" s="158" t="s">
        <v>44</v>
      </c>
      <c r="B191" s="158" t="s">
        <v>48</v>
      </c>
      <c r="C191" s="158" t="s">
        <v>26</v>
      </c>
      <c r="J191" s="158" t="str">
        <f t="shared" si="7"/>
        <v>MicaSmelter not yet identified</v>
      </c>
      <c r="K191" s="158"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9" width="51.5" style="190" customWidth="1"/>
    <col min="10" max="16384" width="8.75" style="190"/>
  </cols>
  <sheetData>
    <row r="1" spans="1:9">
      <c r="B1" s="128" t="s">
        <v>374</v>
      </c>
      <c r="C1" s="128" t="s">
        <v>375</v>
      </c>
      <c r="D1" s="128" t="s">
        <v>17</v>
      </c>
      <c r="E1" s="246" t="s">
        <v>376</v>
      </c>
      <c r="F1" s="247" t="s">
        <v>377</v>
      </c>
      <c r="G1" s="128" t="s">
        <v>378</v>
      </c>
      <c r="H1" s="298" t="s">
        <v>379</v>
      </c>
      <c r="I1" s="190" t="s">
        <v>18961</v>
      </c>
    </row>
    <row r="2" spans="1:9" ht="42.75">
      <c r="A2" s="128" t="str">
        <f>B2&amp;C2</f>
        <v>InstructionsA1</v>
      </c>
      <c r="B2" s="128" t="s">
        <v>380</v>
      </c>
      <c r="C2" s="128" t="s">
        <v>381</v>
      </c>
      <c r="D2" s="128" t="s">
        <v>382</v>
      </c>
      <c r="E2" s="246" t="s">
        <v>383</v>
      </c>
      <c r="F2" s="247" t="s">
        <v>384</v>
      </c>
      <c r="G2" s="128" t="s">
        <v>382</v>
      </c>
      <c r="H2" s="298" t="s">
        <v>382</v>
      </c>
      <c r="I2" s="298" t="s">
        <v>382</v>
      </c>
    </row>
    <row r="3" spans="1:9" ht="28.5">
      <c r="A3" s="128" t="str">
        <f t="shared" ref="A3:A69" si="0">B3&amp;C3</f>
        <v>InstructionsA2</v>
      </c>
      <c r="B3" s="128" t="s">
        <v>380</v>
      </c>
      <c r="C3" s="128" t="s">
        <v>385</v>
      </c>
      <c r="D3" s="128" t="s">
        <v>386</v>
      </c>
      <c r="E3" s="246" t="s">
        <v>387</v>
      </c>
      <c r="F3" s="247" t="s">
        <v>388</v>
      </c>
      <c r="G3" s="128" t="s">
        <v>389</v>
      </c>
      <c r="H3" s="298" t="s">
        <v>386</v>
      </c>
      <c r="I3" s="190" t="s">
        <v>18962</v>
      </c>
    </row>
    <row r="4" spans="1:9" ht="293.45" customHeight="1">
      <c r="A4" s="128" t="str">
        <f t="shared" si="0"/>
        <v>InstructionsA3</v>
      </c>
      <c r="B4" s="128" t="s">
        <v>380</v>
      </c>
      <c r="C4" s="128" t="s">
        <v>390</v>
      </c>
      <c r="D4" s="128" t="s">
        <v>391</v>
      </c>
      <c r="E4" s="246" t="s">
        <v>392</v>
      </c>
      <c r="F4" s="247" t="s">
        <v>393</v>
      </c>
      <c r="G4" s="248" t="s">
        <v>394</v>
      </c>
      <c r="H4" s="299" t="s">
        <v>19062</v>
      </c>
      <c r="I4" s="128" t="s">
        <v>19099</v>
      </c>
    </row>
    <row r="5" spans="1:9" ht="40.5" customHeight="1">
      <c r="A5" s="128" t="str">
        <f t="shared" si="0"/>
        <v>InstructionsA5</v>
      </c>
      <c r="B5" s="128" t="s">
        <v>380</v>
      </c>
      <c r="C5" s="128" t="s">
        <v>395</v>
      </c>
      <c r="D5" s="128" t="s">
        <v>396</v>
      </c>
      <c r="E5" s="246" t="s">
        <v>397</v>
      </c>
      <c r="F5" s="247" t="s">
        <v>398</v>
      </c>
      <c r="G5" s="128" t="s">
        <v>399</v>
      </c>
      <c r="H5" s="298" t="s">
        <v>400</v>
      </c>
      <c r="I5" s="128" t="s">
        <v>18963</v>
      </c>
    </row>
    <row r="6" spans="1:9" ht="28.5">
      <c r="A6" s="128" t="str">
        <f t="shared" si="0"/>
        <v>InstructionsA6</v>
      </c>
      <c r="B6" s="128" t="s">
        <v>380</v>
      </c>
      <c r="C6" s="128" t="s">
        <v>401</v>
      </c>
      <c r="D6" s="128" t="s">
        <v>402</v>
      </c>
      <c r="E6" s="246" t="s">
        <v>403</v>
      </c>
      <c r="F6" s="247" t="s">
        <v>404</v>
      </c>
      <c r="G6" s="128" t="s">
        <v>405</v>
      </c>
      <c r="H6" s="300" t="s">
        <v>406</v>
      </c>
      <c r="I6" s="128" t="s">
        <v>18964</v>
      </c>
    </row>
    <row r="7" spans="1:9" ht="86.25" customHeight="1">
      <c r="A7" s="128" t="str">
        <f t="shared" si="0"/>
        <v>InstructionsA7</v>
      </c>
      <c r="B7" s="128" t="s">
        <v>380</v>
      </c>
      <c r="C7" s="128" t="s">
        <v>407</v>
      </c>
      <c r="D7" s="128" t="s">
        <v>408</v>
      </c>
      <c r="E7" s="246" t="s">
        <v>409</v>
      </c>
      <c r="F7" s="247" t="s">
        <v>410</v>
      </c>
      <c r="G7" s="128" t="s">
        <v>411</v>
      </c>
      <c r="H7" s="298" t="s">
        <v>412</v>
      </c>
      <c r="I7" s="128" t="s">
        <v>18965</v>
      </c>
    </row>
    <row r="8" spans="1:9" ht="409.5">
      <c r="A8" s="128" t="str">
        <f t="shared" si="0"/>
        <v>InstructionsA8</v>
      </c>
      <c r="B8" s="128" t="s">
        <v>380</v>
      </c>
      <c r="C8" s="128" t="s">
        <v>413</v>
      </c>
      <c r="D8" s="128" t="s">
        <v>414</v>
      </c>
      <c r="E8" s="246" t="s">
        <v>415</v>
      </c>
      <c r="F8" s="247" t="s">
        <v>416</v>
      </c>
      <c r="G8" s="128" t="s">
        <v>417</v>
      </c>
      <c r="H8" s="298" t="s">
        <v>418</v>
      </c>
      <c r="I8" s="102" t="s">
        <v>18966</v>
      </c>
    </row>
    <row r="9" spans="1:9" ht="57">
      <c r="A9" s="128" t="str">
        <f t="shared" si="0"/>
        <v>InstructionsA9</v>
      </c>
      <c r="B9" s="128" t="s">
        <v>380</v>
      </c>
      <c r="C9" s="128" t="s">
        <v>419</v>
      </c>
      <c r="D9" s="128" t="s">
        <v>420</v>
      </c>
      <c r="E9" s="246" t="s">
        <v>421</v>
      </c>
      <c r="F9" s="247" t="s">
        <v>422</v>
      </c>
      <c r="G9" s="128" t="s">
        <v>423</v>
      </c>
      <c r="H9" s="298" t="s">
        <v>424</v>
      </c>
      <c r="I9" s="128" t="s">
        <v>18967</v>
      </c>
    </row>
    <row r="10" spans="1:9" ht="40.5">
      <c r="A10" s="128" t="str">
        <f>B10&amp;C10</f>
        <v>InstructionsA10</v>
      </c>
      <c r="B10" s="128" t="s">
        <v>380</v>
      </c>
      <c r="C10" s="128" t="s">
        <v>425</v>
      </c>
      <c r="D10" s="128" t="s">
        <v>426</v>
      </c>
      <c r="E10" s="246" t="s">
        <v>427</v>
      </c>
      <c r="F10" s="247" t="s">
        <v>428</v>
      </c>
      <c r="G10" s="128" t="s">
        <v>429</v>
      </c>
      <c r="H10" s="298" t="s">
        <v>430</v>
      </c>
      <c r="I10" s="128" t="s">
        <v>18968</v>
      </c>
    </row>
    <row r="11" spans="1:9" ht="45">
      <c r="A11" s="128" t="str">
        <f t="shared" si="0"/>
        <v>InstructionsA11</v>
      </c>
      <c r="B11" s="128" t="s">
        <v>380</v>
      </c>
      <c r="C11" s="128" t="s">
        <v>431</v>
      </c>
      <c r="D11" s="128" t="s">
        <v>432</v>
      </c>
      <c r="E11" s="224" t="s">
        <v>433</v>
      </c>
      <c r="F11" s="249" t="s">
        <v>434</v>
      </c>
      <c r="G11" s="128" t="s">
        <v>435</v>
      </c>
      <c r="H11" s="298" t="s">
        <v>436</v>
      </c>
      <c r="I11" s="128" t="s">
        <v>18969</v>
      </c>
    </row>
    <row r="12" spans="1:9" ht="42.75">
      <c r="A12" s="128" t="str">
        <f t="shared" si="0"/>
        <v>InstructionsA12</v>
      </c>
      <c r="B12" s="128" t="s">
        <v>380</v>
      </c>
      <c r="C12" s="128" t="s">
        <v>437</v>
      </c>
      <c r="D12" s="128" t="s">
        <v>438</v>
      </c>
      <c r="E12" s="246" t="s">
        <v>439</v>
      </c>
      <c r="F12" s="247" t="s">
        <v>440</v>
      </c>
      <c r="G12" s="128" t="s">
        <v>441</v>
      </c>
      <c r="H12" s="298" t="s">
        <v>442</v>
      </c>
      <c r="I12" s="128" t="s">
        <v>18970</v>
      </c>
    </row>
    <row r="13" spans="1:9" ht="71.25">
      <c r="A13" s="128" t="str">
        <f t="shared" si="0"/>
        <v>InstructionsA13</v>
      </c>
      <c r="B13" s="128" t="s">
        <v>380</v>
      </c>
      <c r="C13" s="128" t="s">
        <v>443</v>
      </c>
      <c r="D13" s="128" t="s">
        <v>444</v>
      </c>
      <c r="E13" s="224" t="s">
        <v>445</v>
      </c>
      <c r="F13" s="249" t="s">
        <v>446</v>
      </c>
      <c r="G13" s="128" t="s">
        <v>447</v>
      </c>
      <c r="H13" s="298" t="s">
        <v>448</v>
      </c>
      <c r="I13" s="128" t="s">
        <v>18971</v>
      </c>
    </row>
    <row r="14" spans="1:9" ht="31.5" customHeight="1">
      <c r="A14" s="128" t="str">
        <f t="shared" si="0"/>
        <v>InstructionsA14</v>
      </c>
      <c r="B14" s="128" t="s">
        <v>380</v>
      </c>
      <c r="C14" s="128" t="s">
        <v>449</v>
      </c>
      <c r="D14" s="128" t="s">
        <v>450</v>
      </c>
      <c r="E14" s="246" t="s">
        <v>451</v>
      </c>
      <c r="F14" s="247" t="s">
        <v>452</v>
      </c>
      <c r="G14" s="128" t="s">
        <v>453</v>
      </c>
      <c r="H14" s="298" t="s">
        <v>454</v>
      </c>
      <c r="I14" s="128" t="s">
        <v>18972</v>
      </c>
    </row>
    <row r="15" spans="1:9" ht="99.75">
      <c r="A15" s="128" t="str">
        <f t="shared" si="0"/>
        <v>InstructionsA15</v>
      </c>
      <c r="B15" s="128" t="s">
        <v>380</v>
      </c>
      <c r="C15" s="128" t="s">
        <v>455</v>
      </c>
      <c r="D15" s="128" t="s">
        <v>456</v>
      </c>
      <c r="E15" s="246" t="s">
        <v>457</v>
      </c>
      <c r="F15" s="247" t="s">
        <v>458</v>
      </c>
      <c r="G15" s="128" t="s">
        <v>459</v>
      </c>
      <c r="H15" s="298" t="s">
        <v>460</v>
      </c>
      <c r="I15" s="128" t="s">
        <v>18973</v>
      </c>
    </row>
    <row r="16" spans="1:9" ht="45">
      <c r="A16" s="128" t="str">
        <f t="shared" si="0"/>
        <v>InstructionsA16</v>
      </c>
      <c r="B16" s="128" t="s">
        <v>380</v>
      </c>
      <c r="C16" s="128" t="s">
        <v>461</v>
      </c>
      <c r="D16" s="128" t="s">
        <v>462</v>
      </c>
      <c r="E16" s="224" t="s">
        <v>463</v>
      </c>
      <c r="F16" s="249" t="s">
        <v>464</v>
      </c>
      <c r="G16" s="128" t="s">
        <v>465</v>
      </c>
      <c r="H16" s="298" t="s">
        <v>466</v>
      </c>
      <c r="I16" s="128" t="s">
        <v>18974</v>
      </c>
    </row>
    <row r="17" spans="1:9" ht="85.5">
      <c r="A17" s="128" t="str">
        <f t="shared" si="0"/>
        <v>InstructionsA17</v>
      </c>
      <c r="B17" s="128" t="s">
        <v>380</v>
      </c>
      <c r="C17" s="128" t="s">
        <v>467</v>
      </c>
      <c r="D17" s="128" t="s">
        <v>468</v>
      </c>
      <c r="E17" s="246" t="s">
        <v>469</v>
      </c>
      <c r="F17" s="247" t="s">
        <v>470</v>
      </c>
      <c r="G17" s="128" t="s">
        <v>471</v>
      </c>
      <c r="H17" s="298" t="s">
        <v>472</v>
      </c>
      <c r="I17" s="128" t="s">
        <v>18975</v>
      </c>
    </row>
    <row r="18" spans="1:9" ht="45">
      <c r="A18" s="128" t="str">
        <f>B18&amp;C18</f>
        <v>InstructionsA18</v>
      </c>
      <c r="B18" s="128" t="s">
        <v>380</v>
      </c>
      <c r="C18" s="128" t="s">
        <v>473</v>
      </c>
      <c r="D18" s="128" t="s">
        <v>474</v>
      </c>
      <c r="E18" s="128" t="s">
        <v>475</v>
      </c>
      <c r="F18" s="249" t="s">
        <v>476</v>
      </c>
      <c r="G18" s="128" t="s">
        <v>477</v>
      </c>
      <c r="H18" s="298" t="s">
        <v>478</v>
      </c>
      <c r="I18" s="128" t="s">
        <v>18976</v>
      </c>
    </row>
    <row r="19" spans="1:9" ht="42.75">
      <c r="A19" s="128" t="str">
        <f t="shared" si="0"/>
        <v>InstructionsA19</v>
      </c>
      <c r="B19" s="128" t="s">
        <v>380</v>
      </c>
      <c r="C19" s="128" t="s">
        <v>479</v>
      </c>
      <c r="D19" s="128" t="s">
        <v>480</v>
      </c>
      <c r="E19" s="246" t="s">
        <v>481</v>
      </c>
      <c r="F19" s="247" t="s">
        <v>482</v>
      </c>
      <c r="G19" s="128" t="s">
        <v>483</v>
      </c>
      <c r="H19" s="301" t="s">
        <v>484</v>
      </c>
      <c r="I19" s="128" t="s">
        <v>18977</v>
      </c>
    </row>
    <row r="20" spans="1:9" ht="42.75">
      <c r="A20" s="128" t="str">
        <f t="shared" si="0"/>
        <v>InstructionsA20</v>
      </c>
      <c r="B20" s="128" t="s">
        <v>380</v>
      </c>
      <c r="C20" s="128" t="s">
        <v>485</v>
      </c>
      <c r="D20" s="128" t="s">
        <v>486</v>
      </c>
      <c r="E20" s="246" t="s">
        <v>487</v>
      </c>
      <c r="F20" s="247" t="s">
        <v>488</v>
      </c>
      <c r="G20" s="128" t="s">
        <v>489</v>
      </c>
      <c r="H20" s="298" t="s">
        <v>490</v>
      </c>
      <c r="I20" s="128" t="s">
        <v>18978</v>
      </c>
    </row>
    <row r="21" spans="1:9" ht="54.75" customHeight="1">
      <c r="A21" s="128" t="str">
        <f t="shared" si="0"/>
        <v>InstructionsA22</v>
      </c>
      <c r="B21" s="128" t="s">
        <v>380</v>
      </c>
      <c r="C21" s="128" t="s">
        <v>491</v>
      </c>
      <c r="D21" s="128" t="s">
        <v>492</v>
      </c>
      <c r="E21" s="246" t="s">
        <v>493</v>
      </c>
      <c r="F21" s="247" t="s">
        <v>494</v>
      </c>
      <c r="G21" s="128" t="s">
        <v>495</v>
      </c>
      <c r="H21" s="301" t="s">
        <v>496</v>
      </c>
      <c r="I21" s="311" t="s">
        <v>18979</v>
      </c>
    </row>
    <row r="22" spans="1:9" ht="142.5">
      <c r="A22" s="128" t="str">
        <f t="shared" si="0"/>
        <v>InstructionsA23</v>
      </c>
      <c r="B22" s="128" t="s">
        <v>380</v>
      </c>
      <c r="C22" s="128" t="s">
        <v>497</v>
      </c>
      <c r="D22" s="128" t="s">
        <v>498</v>
      </c>
      <c r="E22" s="246" t="s">
        <v>499</v>
      </c>
      <c r="F22" s="247" t="s">
        <v>500</v>
      </c>
      <c r="G22" s="248" t="s">
        <v>501</v>
      </c>
      <c r="H22" s="301" t="s">
        <v>502</v>
      </c>
      <c r="I22" s="128" t="s">
        <v>18980</v>
      </c>
    </row>
    <row r="23" spans="1:9" ht="42.75">
      <c r="A23" s="128" t="str">
        <f>B23&amp;C23</f>
        <v>InstructionsA24</v>
      </c>
      <c r="B23" s="128" t="s">
        <v>380</v>
      </c>
      <c r="C23" s="128" t="s">
        <v>503</v>
      </c>
      <c r="D23" s="128" t="s">
        <v>504</v>
      </c>
      <c r="E23" s="246" t="s">
        <v>505</v>
      </c>
      <c r="F23" s="247" t="s">
        <v>506</v>
      </c>
      <c r="G23" s="128" t="s">
        <v>507</v>
      </c>
      <c r="H23" s="301" t="s">
        <v>508</v>
      </c>
      <c r="I23" s="128" t="s">
        <v>18981</v>
      </c>
    </row>
    <row r="24" spans="1:9" ht="114">
      <c r="A24" s="128" t="str">
        <f t="shared" si="0"/>
        <v>InstructionsA25</v>
      </c>
      <c r="B24" s="128" t="s">
        <v>380</v>
      </c>
      <c r="C24" s="128" t="s">
        <v>509</v>
      </c>
      <c r="D24" s="128" t="s">
        <v>510</v>
      </c>
      <c r="E24" s="246" t="s">
        <v>511</v>
      </c>
      <c r="F24" s="292" t="s">
        <v>512</v>
      </c>
      <c r="G24" s="128" t="s">
        <v>513</v>
      </c>
      <c r="H24" s="298" t="s">
        <v>514</v>
      </c>
      <c r="I24" s="128" t="s">
        <v>18982</v>
      </c>
    </row>
    <row r="25" spans="1:9" ht="285">
      <c r="A25" s="128" t="str">
        <f t="shared" si="0"/>
        <v>InstructionsA26</v>
      </c>
      <c r="B25" s="128" t="s">
        <v>380</v>
      </c>
      <c r="C25" s="128" t="s">
        <v>515</v>
      </c>
      <c r="D25" s="128" t="s">
        <v>516</v>
      </c>
      <c r="E25" s="250" t="s">
        <v>517</v>
      </c>
      <c r="F25" s="292" t="s">
        <v>518</v>
      </c>
      <c r="G25" s="128" t="s">
        <v>519</v>
      </c>
      <c r="H25" s="298" t="s">
        <v>520</v>
      </c>
      <c r="I25" s="128" t="s">
        <v>18983</v>
      </c>
    </row>
    <row r="26" spans="1:9" ht="57">
      <c r="A26" s="128" t="str">
        <f t="shared" si="0"/>
        <v>InstructionsA27</v>
      </c>
      <c r="B26" s="128" t="s">
        <v>380</v>
      </c>
      <c r="C26" s="128" t="s">
        <v>521</v>
      </c>
      <c r="D26" s="128" t="s">
        <v>522</v>
      </c>
      <c r="E26" s="246" t="s">
        <v>523</v>
      </c>
      <c r="F26" s="247" t="s">
        <v>524</v>
      </c>
      <c r="G26" s="128" t="s">
        <v>525</v>
      </c>
      <c r="H26" s="298" t="s">
        <v>526</v>
      </c>
      <c r="I26" s="128" t="s">
        <v>18984</v>
      </c>
    </row>
    <row r="27" spans="1:9" ht="409.5">
      <c r="A27" s="128" t="str">
        <f t="shared" si="0"/>
        <v>InstructionsA28</v>
      </c>
      <c r="B27" s="128" t="s">
        <v>380</v>
      </c>
      <c r="C27" s="128" t="s">
        <v>527</v>
      </c>
      <c r="D27" s="128" t="s">
        <v>528</v>
      </c>
      <c r="E27" s="250" t="s">
        <v>529</v>
      </c>
      <c r="F27" s="247" t="s">
        <v>530</v>
      </c>
      <c r="G27" s="128" t="s">
        <v>531</v>
      </c>
      <c r="H27" s="298" t="s">
        <v>532</v>
      </c>
      <c r="I27" s="128" t="s">
        <v>18985</v>
      </c>
    </row>
    <row r="28" spans="1:9" ht="348" customHeight="1">
      <c r="A28" s="128" t="str">
        <f t="shared" ref="A28:A32" si="1">B28&amp;C28</f>
        <v>InstructionsA29</v>
      </c>
      <c r="B28" s="128" t="s">
        <v>380</v>
      </c>
      <c r="C28" s="128" t="s">
        <v>533</v>
      </c>
      <c r="D28" s="128" t="s">
        <v>534</v>
      </c>
      <c r="E28" s="250" t="s">
        <v>535</v>
      </c>
      <c r="F28" s="251" t="s">
        <v>536</v>
      </c>
      <c r="G28" s="128" t="s">
        <v>537</v>
      </c>
      <c r="H28" s="298" t="s">
        <v>538</v>
      </c>
      <c r="I28" s="128" t="s">
        <v>18986</v>
      </c>
    </row>
    <row r="29" spans="1:9" ht="285">
      <c r="A29" s="128" t="str">
        <f t="shared" si="1"/>
        <v>InstructionsA30</v>
      </c>
      <c r="B29" s="128" t="s">
        <v>380</v>
      </c>
      <c r="C29" s="128" t="s">
        <v>539</v>
      </c>
      <c r="D29" s="128" t="s">
        <v>540</v>
      </c>
      <c r="E29" s="250" t="s">
        <v>541</v>
      </c>
      <c r="F29" s="247" t="s">
        <v>542</v>
      </c>
      <c r="G29" s="128" t="s">
        <v>543</v>
      </c>
      <c r="H29" s="298" t="s">
        <v>544</v>
      </c>
      <c r="I29" s="128" t="s">
        <v>18987</v>
      </c>
    </row>
    <row r="30" spans="1:9" ht="228">
      <c r="A30" s="128" t="str">
        <f t="shared" si="1"/>
        <v>InstructionsA31</v>
      </c>
      <c r="B30" s="128" t="s">
        <v>380</v>
      </c>
      <c r="C30" s="128" t="s">
        <v>545</v>
      </c>
      <c r="D30" s="128" t="s">
        <v>546</v>
      </c>
      <c r="E30" s="246" t="s">
        <v>547</v>
      </c>
      <c r="F30" s="251" t="s">
        <v>548</v>
      </c>
      <c r="G30" s="128" t="s">
        <v>549</v>
      </c>
      <c r="H30" s="298" t="s">
        <v>550</v>
      </c>
      <c r="I30" s="128" t="s">
        <v>19198</v>
      </c>
    </row>
    <row r="31" spans="1:9" ht="128.25">
      <c r="A31" s="128" t="str">
        <f t="shared" si="1"/>
        <v>InstructionsA32</v>
      </c>
      <c r="B31" s="128" t="s">
        <v>380</v>
      </c>
      <c r="C31" s="128" t="s">
        <v>551</v>
      </c>
      <c r="D31" s="128" t="s">
        <v>552</v>
      </c>
      <c r="E31" s="250" t="s">
        <v>553</v>
      </c>
      <c r="F31" s="251" t="s">
        <v>554</v>
      </c>
      <c r="G31" s="128" t="s">
        <v>555</v>
      </c>
      <c r="H31" s="298" t="s">
        <v>556</v>
      </c>
      <c r="I31" s="128" t="s">
        <v>18988</v>
      </c>
    </row>
    <row r="32" spans="1:9" ht="128.25">
      <c r="A32" s="128" t="str">
        <f t="shared" si="1"/>
        <v>InstructionsA33</v>
      </c>
      <c r="B32" s="128" t="s">
        <v>380</v>
      </c>
      <c r="C32" s="128" t="s">
        <v>557</v>
      </c>
      <c r="D32" s="252" t="s">
        <v>558</v>
      </c>
      <c r="E32" s="253" t="s">
        <v>559</v>
      </c>
      <c r="F32" s="254" t="s">
        <v>560</v>
      </c>
      <c r="G32" s="252" t="s">
        <v>561</v>
      </c>
      <c r="H32" s="302" t="s">
        <v>562</v>
      </c>
      <c r="I32" s="128" t="s">
        <v>18989</v>
      </c>
    </row>
    <row r="33" spans="1:9" ht="78" customHeight="1">
      <c r="A33" s="128" t="str">
        <f t="shared" si="0"/>
        <v>InstructionsA35</v>
      </c>
      <c r="B33" s="128" t="s">
        <v>380</v>
      </c>
      <c r="C33" s="128" t="s">
        <v>563</v>
      </c>
      <c r="D33" s="128" t="s">
        <v>564</v>
      </c>
      <c r="E33" s="250" t="s">
        <v>565</v>
      </c>
      <c r="F33" s="251" t="s">
        <v>566</v>
      </c>
      <c r="G33" s="255" t="s">
        <v>567</v>
      </c>
      <c r="H33" s="298" t="s">
        <v>568</v>
      </c>
      <c r="I33" s="128" t="s">
        <v>18990</v>
      </c>
    </row>
    <row r="34" spans="1:9" ht="327.75">
      <c r="A34" s="128" t="str">
        <f t="shared" si="0"/>
        <v>InstructionsA36</v>
      </c>
      <c r="B34" s="128" t="s">
        <v>380</v>
      </c>
      <c r="C34" s="128" t="s">
        <v>569</v>
      </c>
      <c r="D34" s="128" t="s">
        <v>570</v>
      </c>
      <c r="E34" s="246" t="s">
        <v>571</v>
      </c>
      <c r="F34" s="247" t="s">
        <v>572</v>
      </c>
      <c r="G34" s="255" t="s">
        <v>573</v>
      </c>
      <c r="H34" s="298" t="s">
        <v>574</v>
      </c>
      <c r="I34" s="128" t="s">
        <v>18991</v>
      </c>
    </row>
    <row r="35" spans="1:9" ht="71.25">
      <c r="A35" s="128" t="str">
        <f t="shared" si="0"/>
        <v>InstructionsA37</v>
      </c>
      <c r="B35" s="128" t="s">
        <v>380</v>
      </c>
      <c r="C35" s="128" t="s">
        <v>575</v>
      </c>
      <c r="D35" s="128" t="s">
        <v>576</v>
      </c>
      <c r="E35" s="250" t="s">
        <v>577</v>
      </c>
      <c r="F35" s="292" t="s">
        <v>578</v>
      </c>
      <c r="G35" s="128" t="s">
        <v>579</v>
      </c>
      <c r="H35" s="298" t="s">
        <v>580</v>
      </c>
      <c r="I35" s="128" t="s">
        <v>18992</v>
      </c>
    </row>
    <row r="36" spans="1:9" ht="85.5">
      <c r="A36" s="128" t="str">
        <f t="shared" si="0"/>
        <v>InstructionsA38</v>
      </c>
      <c r="B36" s="128" t="s">
        <v>380</v>
      </c>
      <c r="C36" s="128" t="s">
        <v>581</v>
      </c>
      <c r="D36" s="128" t="s">
        <v>582</v>
      </c>
      <c r="E36" s="250" t="s">
        <v>583</v>
      </c>
      <c r="F36" s="292" t="s">
        <v>584</v>
      </c>
      <c r="G36" s="128" t="s">
        <v>585</v>
      </c>
      <c r="H36" s="298" t="s">
        <v>586</v>
      </c>
      <c r="I36" s="128" t="s">
        <v>18993</v>
      </c>
    </row>
    <row r="37" spans="1:9" ht="171">
      <c r="A37" s="128" t="str">
        <f t="shared" si="0"/>
        <v>InstructionsA39</v>
      </c>
      <c r="B37" s="128" t="s">
        <v>380</v>
      </c>
      <c r="C37" s="128" t="s">
        <v>587</v>
      </c>
      <c r="D37" s="128" t="s">
        <v>588</v>
      </c>
      <c r="E37" s="250" t="s">
        <v>589</v>
      </c>
      <c r="F37" s="293" t="s">
        <v>590</v>
      </c>
      <c r="G37" s="128" t="s">
        <v>591</v>
      </c>
      <c r="H37" s="298" t="s">
        <v>592</v>
      </c>
      <c r="I37" s="128" t="s">
        <v>18994</v>
      </c>
    </row>
    <row r="38" spans="1:9" ht="213.75">
      <c r="A38" s="128" t="str">
        <f t="shared" si="0"/>
        <v>InstructionsA40</v>
      </c>
      <c r="B38" s="128" t="s">
        <v>380</v>
      </c>
      <c r="C38" s="128" t="s">
        <v>593</v>
      </c>
      <c r="D38" s="252" t="s">
        <v>594</v>
      </c>
      <c r="E38" s="253" t="s">
        <v>595</v>
      </c>
      <c r="F38" s="294" t="s">
        <v>596</v>
      </c>
      <c r="G38" s="252" t="s">
        <v>597</v>
      </c>
      <c r="H38" s="298" t="s">
        <v>598</v>
      </c>
      <c r="I38" s="128" t="s">
        <v>18995</v>
      </c>
    </row>
    <row r="39" spans="1:9" ht="256.5">
      <c r="A39" s="128" t="str">
        <f>B39&amp;C39</f>
        <v>InstructionsA41</v>
      </c>
      <c r="B39" s="128" t="s">
        <v>380</v>
      </c>
      <c r="C39" s="128" t="s">
        <v>599</v>
      </c>
      <c r="D39" s="252" t="s">
        <v>600</v>
      </c>
      <c r="E39" s="253" t="s">
        <v>601</v>
      </c>
      <c r="F39" s="294" t="s">
        <v>602</v>
      </c>
      <c r="G39" s="256" t="s">
        <v>603</v>
      </c>
      <c r="H39" s="302" t="s">
        <v>604</v>
      </c>
      <c r="I39" s="128" t="s">
        <v>18996</v>
      </c>
    </row>
    <row r="40" spans="1:9" ht="228">
      <c r="A40" s="128" t="str">
        <f>B40&amp;C40</f>
        <v>InstructionsA42</v>
      </c>
      <c r="B40" s="128" t="s">
        <v>380</v>
      </c>
      <c r="C40" s="128" t="s">
        <v>605</v>
      </c>
      <c r="D40" s="128" t="s">
        <v>606</v>
      </c>
      <c r="E40" s="246" t="s">
        <v>607</v>
      </c>
      <c r="F40" s="292" t="s">
        <v>608</v>
      </c>
      <c r="G40" s="128" t="s">
        <v>609</v>
      </c>
      <c r="H40" s="298" t="s">
        <v>610</v>
      </c>
      <c r="I40" s="128" t="s">
        <v>18997</v>
      </c>
    </row>
    <row r="41" spans="1:9" ht="99.75">
      <c r="A41" s="128" t="str">
        <f t="shared" si="0"/>
        <v>InstructionsA43</v>
      </c>
      <c r="B41" s="128" t="s">
        <v>380</v>
      </c>
      <c r="C41" s="128" t="s">
        <v>611</v>
      </c>
      <c r="D41" s="128" t="s">
        <v>612</v>
      </c>
      <c r="E41" s="246" t="s">
        <v>613</v>
      </c>
      <c r="F41" s="292" t="s">
        <v>614</v>
      </c>
      <c r="G41" s="128" t="s">
        <v>615</v>
      </c>
      <c r="H41" s="298" t="s">
        <v>616</v>
      </c>
      <c r="I41" s="128" t="s">
        <v>18998</v>
      </c>
    </row>
    <row r="42" spans="1:9" ht="71.25">
      <c r="A42" s="128" t="str">
        <f t="shared" si="0"/>
        <v>InstructionsA45</v>
      </c>
      <c r="B42" s="128" t="s">
        <v>380</v>
      </c>
      <c r="C42" s="128" t="s">
        <v>617</v>
      </c>
      <c r="D42" s="128" t="s">
        <v>618</v>
      </c>
      <c r="E42" s="246" t="s">
        <v>619</v>
      </c>
      <c r="F42" s="247" t="s">
        <v>620</v>
      </c>
      <c r="G42" s="128" t="s">
        <v>621</v>
      </c>
      <c r="H42" s="298" t="s">
        <v>622</v>
      </c>
      <c r="I42" s="128" t="s">
        <v>18999</v>
      </c>
    </row>
    <row r="43" spans="1:9" ht="99.75">
      <c r="A43" s="128" t="str">
        <f t="shared" si="0"/>
        <v>InstructionsA46</v>
      </c>
      <c r="B43" s="128" t="s">
        <v>380</v>
      </c>
      <c r="C43" s="128" t="s">
        <v>623</v>
      </c>
      <c r="D43" s="128" t="s">
        <v>624</v>
      </c>
      <c r="E43" s="250" t="s">
        <v>625</v>
      </c>
      <c r="F43" s="292" t="s">
        <v>626</v>
      </c>
      <c r="G43" s="255" t="s">
        <v>627</v>
      </c>
      <c r="H43" s="298" t="s">
        <v>628</v>
      </c>
      <c r="I43" s="128" t="s">
        <v>19000</v>
      </c>
    </row>
    <row r="44" spans="1:9" ht="85.5">
      <c r="A44" s="128" t="str">
        <f t="shared" si="0"/>
        <v>InstructionsA48</v>
      </c>
      <c r="B44" s="238" t="s">
        <v>380</v>
      </c>
      <c r="C44" s="128" t="s">
        <v>629</v>
      </c>
      <c r="D44" s="238" t="s">
        <v>630</v>
      </c>
      <c r="E44" s="246" t="s">
        <v>631</v>
      </c>
      <c r="F44" s="247" t="s">
        <v>632</v>
      </c>
      <c r="G44" s="257" t="s">
        <v>633</v>
      </c>
      <c r="H44" s="298" t="s">
        <v>634</v>
      </c>
      <c r="I44" s="128" t="s">
        <v>19001</v>
      </c>
    </row>
    <row r="45" spans="1:9" ht="57">
      <c r="A45" s="128" t="str">
        <f>B45&amp;C45</f>
        <v>InstructionsA49</v>
      </c>
      <c r="B45" s="128" t="s">
        <v>380</v>
      </c>
      <c r="C45" s="128" t="s">
        <v>635</v>
      </c>
      <c r="D45" s="128" t="s">
        <v>636</v>
      </c>
      <c r="E45" s="246" t="s">
        <v>637</v>
      </c>
      <c r="F45" s="247" t="s">
        <v>638</v>
      </c>
      <c r="G45" s="128" t="s">
        <v>639</v>
      </c>
      <c r="H45" s="301" t="s">
        <v>640</v>
      </c>
      <c r="I45" s="128" t="s">
        <v>19002</v>
      </c>
    </row>
    <row r="46" spans="1:9" ht="171">
      <c r="A46" s="128" t="str">
        <f t="shared" si="0"/>
        <v>InstructionsA50</v>
      </c>
      <c r="B46" s="128" t="s">
        <v>380</v>
      </c>
      <c r="C46" s="128" t="s">
        <v>641</v>
      </c>
      <c r="D46" s="128" t="s">
        <v>642</v>
      </c>
      <c r="E46" s="295" t="s">
        <v>643</v>
      </c>
      <c r="F46" s="292" t="s">
        <v>644</v>
      </c>
      <c r="G46" s="128" t="s">
        <v>645</v>
      </c>
      <c r="H46" s="298" t="s">
        <v>646</v>
      </c>
      <c r="I46" s="128" t="s">
        <v>19003</v>
      </c>
    </row>
    <row r="47" spans="1:9" ht="85.5">
      <c r="A47" s="128" t="str">
        <f t="shared" si="0"/>
        <v>InstructionsA51</v>
      </c>
      <c r="B47" s="128" t="s">
        <v>380</v>
      </c>
      <c r="C47" s="128" t="s">
        <v>647</v>
      </c>
      <c r="D47" s="128" t="s">
        <v>648</v>
      </c>
      <c r="E47" s="246" t="s">
        <v>649</v>
      </c>
      <c r="F47" s="247" t="s">
        <v>650</v>
      </c>
      <c r="G47" s="128" t="s">
        <v>651</v>
      </c>
      <c r="H47" s="298" t="s">
        <v>652</v>
      </c>
      <c r="I47" s="128" t="s">
        <v>19004</v>
      </c>
    </row>
    <row r="48" spans="1:9" ht="99.75">
      <c r="A48" s="128" t="str">
        <f t="shared" si="0"/>
        <v>InstructionsA52</v>
      </c>
      <c r="B48" s="128" t="s">
        <v>380</v>
      </c>
      <c r="C48" s="128" t="s">
        <v>653</v>
      </c>
      <c r="D48" s="128" t="s">
        <v>654</v>
      </c>
      <c r="E48" s="246" t="s">
        <v>655</v>
      </c>
      <c r="F48" s="247" t="s">
        <v>656</v>
      </c>
      <c r="G48" s="258" t="s">
        <v>657</v>
      </c>
      <c r="H48" s="298" t="s">
        <v>658</v>
      </c>
      <c r="I48" s="128" t="s">
        <v>19005</v>
      </c>
    </row>
    <row r="49" spans="1:9" ht="128.25">
      <c r="A49" s="128" t="str">
        <f>B49&amp;C49</f>
        <v>InstructionsA53</v>
      </c>
      <c r="B49" s="128" t="s">
        <v>380</v>
      </c>
      <c r="C49" s="128" t="s">
        <v>659</v>
      </c>
      <c r="D49" s="128" t="s">
        <v>660</v>
      </c>
      <c r="E49" s="246" t="s">
        <v>661</v>
      </c>
      <c r="F49" s="247" t="s">
        <v>662</v>
      </c>
      <c r="G49" s="258" t="s">
        <v>663</v>
      </c>
      <c r="H49" s="301" t="s">
        <v>664</v>
      </c>
      <c r="I49" s="128" t="s">
        <v>19006</v>
      </c>
    </row>
    <row r="50" spans="1:9" ht="85.5">
      <c r="A50" s="128" t="str">
        <f>B50&amp;C50</f>
        <v>InstructionsA54</v>
      </c>
      <c r="B50" s="128" t="s">
        <v>380</v>
      </c>
      <c r="C50" s="128" t="s">
        <v>665</v>
      </c>
      <c r="D50" s="128" t="s">
        <v>666</v>
      </c>
      <c r="E50" s="246" t="s">
        <v>667</v>
      </c>
      <c r="F50" s="247" t="s">
        <v>668</v>
      </c>
      <c r="G50" s="258" t="s">
        <v>669</v>
      </c>
      <c r="H50" s="298" t="s">
        <v>670</v>
      </c>
      <c r="I50" s="128" t="s">
        <v>19007</v>
      </c>
    </row>
    <row r="51" spans="1:9" ht="42.75">
      <c r="A51" s="128" t="str">
        <f t="shared" si="0"/>
        <v>InstructionsA55</v>
      </c>
      <c r="B51" s="128" t="s">
        <v>380</v>
      </c>
      <c r="C51" s="128" t="s">
        <v>671</v>
      </c>
      <c r="D51" s="128" t="s">
        <v>672</v>
      </c>
      <c r="E51" s="246" t="s">
        <v>673</v>
      </c>
      <c r="F51" s="247" t="s">
        <v>674</v>
      </c>
      <c r="G51" s="258" t="s">
        <v>675</v>
      </c>
      <c r="H51" s="298" t="s">
        <v>676</v>
      </c>
      <c r="I51" s="128" t="s">
        <v>19008</v>
      </c>
    </row>
    <row r="52" spans="1:9" ht="42.75">
      <c r="A52" s="128" t="str">
        <f t="shared" si="0"/>
        <v>InstructionsA56</v>
      </c>
      <c r="B52" s="128" t="s">
        <v>380</v>
      </c>
      <c r="C52" s="128" t="s">
        <v>677</v>
      </c>
      <c r="D52" s="128" t="s">
        <v>678</v>
      </c>
      <c r="E52" s="246" t="s">
        <v>679</v>
      </c>
      <c r="F52" s="247" t="s">
        <v>680</v>
      </c>
      <c r="G52" s="128" t="s">
        <v>681</v>
      </c>
      <c r="H52" s="298" t="s">
        <v>682</v>
      </c>
      <c r="I52" s="128" t="s">
        <v>19009</v>
      </c>
    </row>
    <row r="53" spans="1:9" ht="71.25">
      <c r="A53" s="128" t="str">
        <f t="shared" si="0"/>
        <v>InstructionsA57</v>
      </c>
      <c r="B53" s="128" t="s">
        <v>380</v>
      </c>
      <c r="C53" s="128" t="s">
        <v>683</v>
      </c>
      <c r="D53" s="128" t="s">
        <v>684</v>
      </c>
      <c r="E53" s="246" t="s">
        <v>685</v>
      </c>
      <c r="F53" s="247" t="s">
        <v>686</v>
      </c>
      <c r="G53" s="259" t="s">
        <v>687</v>
      </c>
      <c r="H53" s="298" t="s">
        <v>688</v>
      </c>
      <c r="I53" s="128" t="s">
        <v>19010</v>
      </c>
    </row>
    <row r="54" spans="1:9" ht="370.5">
      <c r="A54" s="128" t="str">
        <f t="shared" si="0"/>
        <v>InstructionsA58</v>
      </c>
      <c r="B54" s="128" t="s">
        <v>380</v>
      </c>
      <c r="C54" s="128" t="s">
        <v>689</v>
      </c>
      <c r="D54" s="128" t="s">
        <v>690</v>
      </c>
      <c r="E54" s="246" t="s">
        <v>691</v>
      </c>
      <c r="F54" s="247" t="s">
        <v>692</v>
      </c>
      <c r="G54" s="258" t="s">
        <v>693</v>
      </c>
      <c r="H54" s="298" t="s">
        <v>694</v>
      </c>
      <c r="I54" s="128" t="s">
        <v>19017</v>
      </c>
    </row>
    <row r="55" spans="1:9" ht="85.5">
      <c r="A55" s="128" t="str">
        <f t="shared" si="0"/>
        <v>InstructionsA59</v>
      </c>
      <c r="B55" s="128" t="s">
        <v>380</v>
      </c>
      <c r="C55" s="128" t="s">
        <v>695</v>
      </c>
      <c r="D55" s="128" t="s">
        <v>696</v>
      </c>
      <c r="E55" s="246" t="s">
        <v>697</v>
      </c>
      <c r="F55" s="247" t="s">
        <v>698</v>
      </c>
      <c r="G55" s="128" t="s">
        <v>699</v>
      </c>
      <c r="H55" s="298" t="s">
        <v>700</v>
      </c>
      <c r="I55" s="128" t="s">
        <v>19011</v>
      </c>
    </row>
    <row r="56" spans="1:9" ht="185.25">
      <c r="A56" s="128" t="str">
        <f t="shared" si="0"/>
        <v>InstructionsA60</v>
      </c>
      <c r="B56" s="128" t="s">
        <v>380</v>
      </c>
      <c r="C56" s="128" t="s">
        <v>701</v>
      </c>
      <c r="D56" s="128" t="s">
        <v>702</v>
      </c>
      <c r="E56" s="246" t="s">
        <v>703</v>
      </c>
      <c r="F56" s="247" t="s">
        <v>704</v>
      </c>
      <c r="G56" s="258" t="s">
        <v>705</v>
      </c>
      <c r="H56" s="298" t="s">
        <v>706</v>
      </c>
      <c r="I56" s="128" t="s">
        <v>19012</v>
      </c>
    </row>
    <row r="57" spans="1:9" ht="213.75">
      <c r="A57" s="128" t="str">
        <f t="shared" si="0"/>
        <v>InstructionsA61</v>
      </c>
      <c r="B57" s="128" t="s">
        <v>380</v>
      </c>
      <c r="C57" s="128" t="s">
        <v>707</v>
      </c>
      <c r="D57" s="128" t="s">
        <v>708</v>
      </c>
      <c r="E57" s="246" t="s">
        <v>709</v>
      </c>
      <c r="F57" s="247" t="s">
        <v>710</v>
      </c>
      <c r="G57" s="258" t="s">
        <v>711</v>
      </c>
      <c r="H57" s="298" t="s">
        <v>712</v>
      </c>
      <c r="I57" s="128" t="s">
        <v>19013</v>
      </c>
    </row>
    <row r="58" spans="1:9" ht="120">
      <c r="A58" s="128" t="str">
        <f>B58&amp;C58</f>
        <v>InstructionsA62</v>
      </c>
      <c r="B58" s="128" t="s">
        <v>380</v>
      </c>
      <c r="C58" s="128" t="s">
        <v>713</v>
      </c>
      <c r="D58" s="128" t="s">
        <v>714</v>
      </c>
      <c r="E58" s="295" t="s">
        <v>715</v>
      </c>
      <c r="F58" s="292" t="s">
        <v>716</v>
      </c>
      <c r="G58" s="258" t="s">
        <v>717</v>
      </c>
      <c r="H58" s="303" t="s">
        <v>718</v>
      </c>
      <c r="I58" s="128" t="s">
        <v>19014</v>
      </c>
    </row>
    <row r="59" spans="1:9" ht="42.75">
      <c r="A59" s="128" t="str">
        <f t="shared" si="0"/>
        <v>InstructionsA63</v>
      </c>
      <c r="B59" s="128" t="s">
        <v>380</v>
      </c>
      <c r="C59" s="128" t="s">
        <v>719</v>
      </c>
      <c r="D59" s="128" t="s">
        <v>720</v>
      </c>
      <c r="E59" s="246" t="s">
        <v>721</v>
      </c>
      <c r="F59" s="247" t="s">
        <v>722</v>
      </c>
      <c r="G59" s="128" t="s">
        <v>723</v>
      </c>
      <c r="H59" s="298" t="s">
        <v>724</v>
      </c>
      <c r="I59" s="128" t="s">
        <v>19015</v>
      </c>
    </row>
    <row r="60" spans="1:9" ht="199.5">
      <c r="A60" s="128" t="str">
        <f>B60&amp;C60</f>
        <v>InstructionsA65</v>
      </c>
      <c r="B60" s="128" t="s">
        <v>380</v>
      </c>
      <c r="C60" s="128" t="s">
        <v>725</v>
      </c>
      <c r="D60" s="128" t="s">
        <v>726</v>
      </c>
      <c r="E60" s="246" t="s">
        <v>727</v>
      </c>
      <c r="F60" s="247" t="s">
        <v>728</v>
      </c>
      <c r="G60" s="128" t="s">
        <v>729</v>
      </c>
      <c r="H60" s="301" t="s">
        <v>730</v>
      </c>
      <c r="I60" s="128" t="s">
        <v>19016</v>
      </c>
    </row>
    <row r="61" spans="1:9" ht="28.5">
      <c r="A61" s="128" t="str">
        <f t="shared" si="0"/>
        <v>InstructionsA67</v>
      </c>
      <c r="B61" s="128" t="s">
        <v>380</v>
      </c>
      <c r="C61" s="128" t="s">
        <v>731</v>
      </c>
      <c r="D61" s="128" t="s">
        <v>732</v>
      </c>
      <c r="E61" s="246" t="s">
        <v>733</v>
      </c>
      <c r="F61" s="247" t="s">
        <v>734</v>
      </c>
      <c r="G61" s="128" t="s">
        <v>735</v>
      </c>
      <c r="H61" s="301" t="s">
        <v>736</v>
      </c>
      <c r="I61" s="128" t="s">
        <v>19018</v>
      </c>
    </row>
    <row r="62" spans="1:9" ht="327.75">
      <c r="A62" s="128" t="str">
        <f t="shared" si="0"/>
        <v>InstructionsA68</v>
      </c>
      <c r="B62" s="128" t="s">
        <v>380</v>
      </c>
      <c r="C62" s="128" t="s">
        <v>737</v>
      </c>
      <c r="D62" s="128" t="s">
        <v>738</v>
      </c>
      <c r="E62" s="246" t="s">
        <v>739</v>
      </c>
      <c r="F62" s="247" t="s">
        <v>740</v>
      </c>
      <c r="G62" s="258" t="s">
        <v>741</v>
      </c>
      <c r="H62" s="298" t="s">
        <v>742</v>
      </c>
      <c r="I62" s="128" t="s">
        <v>19024</v>
      </c>
    </row>
    <row r="63" spans="1:9" ht="185.25">
      <c r="A63" s="128" t="str">
        <f t="shared" si="0"/>
        <v>InstructionsA69</v>
      </c>
      <c r="B63" s="128" t="s">
        <v>380</v>
      </c>
      <c r="C63" s="128" t="s">
        <v>743</v>
      </c>
      <c r="D63" s="128" t="s">
        <v>744</v>
      </c>
      <c r="E63" s="246" t="s">
        <v>745</v>
      </c>
      <c r="F63" s="247" t="s">
        <v>746</v>
      </c>
      <c r="G63" s="258" t="s">
        <v>747</v>
      </c>
      <c r="H63" s="298" t="s">
        <v>748</v>
      </c>
      <c r="I63" s="128" t="s">
        <v>19019</v>
      </c>
    </row>
    <row r="64" spans="1:9" ht="156.75">
      <c r="A64" s="128" t="str">
        <f t="shared" si="0"/>
        <v>InstructionsA70</v>
      </c>
      <c r="B64" s="128" t="s">
        <v>380</v>
      </c>
      <c r="C64" s="128" t="s">
        <v>749</v>
      </c>
      <c r="D64" s="128" t="s">
        <v>750</v>
      </c>
      <c r="E64" s="246" t="s">
        <v>751</v>
      </c>
      <c r="F64" s="247" t="s">
        <v>752</v>
      </c>
      <c r="G64" s="258" t="s">
        <v>753</v>
      </c>
      <c r="H64" s="298" t="s">
        <v>754</v>
      </c>
      <c r="I64" s="128" t="s">
        <v>19020</v>
      </c>
    </row>
    <row r="65" spans="1:9" ht="327.75">
      <c r="A65" s="128" t="str">
        <f t="shared" si="0"/>
        <v>InstructionsA71</v>
      </c>
      <c r="B65" s="128" t="s">
        <v>380</v>
      </c>
      <c r="C65" s="128" t="s">
        <v>755</v>
      </c>
      <c r="D65" s="128" t="s">
        <v>756</v>
      </c>
      <c r="E65" s="246" t="s">
        <v>757</v>
      </c>
      <c r="F65" s="247" t="s">
        <v>758</v>
      </c>
      <c r="G65" s="258" t="s">
        <v>759</v>
      </c>
      <c r="H65" s="298" t="s">
        <v>760</v>
      </c>
      <c r="I65" s="128" t="s">
        <v>19021</v>
      </c>
    </row>
    <row r="66" spans="1:9" ht="114">
      <c r="A66" s="128" t="str">
        <f t="shared" si="0"/>
        <v>InstructionsA72</v>
      </c>
      <c r="B66" s="128" t="s">
        <v>380</v>
      </c>
      <c r="C66" s="128" t="s">
        <v>761</v>
      </c>
      <c r="D66" s="128" t="s">
        <v>762</v>
      </c>
      <c r="E66" s="246" t="s">
        <v>763</v>
      </c>
      <c r="F66" s="247" t="s">
        <v>764</v>
      </c>
      <c r="G66" s="258" t="s">
        <v>765</v>
      </c>
      <c r="H66" s="298" t="s">
        <v>766</v>
      </c>
      <c r="I66" s="128" t="s">
        <v>19022</v>
      </c>
    </row>
    <row r="67" spans="1:9" ht="57">
      <c r="A67" s="128" t="str">
        <f t="shared" si="0"/>
        <v>InstructionsA73</v>
      </c>
      <c r="B67" s="128" t="s">
        <v>380</v>
      </c>
      <c r="C67" s="128" t="s">
        <v>767</v>
      </c>
      <c r="D67" s="128" t="s">
        <v>768</v>
      </c>
      <c r="E67" s="246" t="s">
        <v>769</v>
      </c>
      <c r="F67" s="247" t="s">
        <v>770</v>
      </c>
      <c r="G67" s="258" t="s">
        <v>771</v>
      </c>
      <c r="H67" s="298" t="s">
        <v>772</v>
      </c>
      <c r="I67" s="128" t="s">
        <v>19023</v>
      </c>
    </row>
    <row r="68" spans="1:9">
      <c r="A68" s="128" t="str">
        <f t="shared" si="0"/>
        <v>DefinitionsB2</v>
      </c>
      <c r="B68" s="128" t="s">
        <v>773</v>
      </c>
      <c r="C68" s="128" t="s">
        <v>774</v>
      </c>
      <c r="D68" s="128" t="s">
        <v>775</v>
      </c>
      <c r="E68" s="246" t="s">
        <v>776</v>
      </c>
      <c r="F68" s="247" t="s">
        <v>777</v>
      </c>
      <c r="G68" s="128" t="s">
        <v>778</v>
      </c>
      <c r="H68" s="298" t="s">
        <v>775</v>
      </c>
      <c r="I68" s="128" t="s">
        <v>19025</v>
      </c>
    </row>
    <row r="69" spans="1:9">
      <c r="A69" s="128" t="str">
        <f t="shared" si="0"/>
        <v>DefinitionsB3</v>
      </c>
      <c r="B69" s="128" t="s">
        <v>773</v>
      </c>
      <c r="C69" s="128" t="s">
        <v>779</v>
      </c>
      <c r="D69" s="128" t="s">
        <v>780</v>
      </c>
      <c r="E69" s="246" t="s">
        <v>781</v>
      </c>
      <c r="F69" s="247" t="s">
        <v>782</v>
      </c>
      <c r="G69" s="128" t="s">
        <v>783</v>
      </c>
      <c r="H69" s="298" t="s">
        <v>784</v>
      </c>
      <c r="I69" s="190" t="s">
        <v>19026</v>
      </c>
    </row>
    <row r="70" spans="1:9">
      <c r="A70" s="128" t="str">
        <f t="shared" ref="A70" si="2">B70&amp;C70</f>
        <v>DefinitionsB4</v>
      </c>
      <c r="B70" s="128" t="s">
        <v>773</v>
      </c>
      <c r="C70" s="128" t="s">
        <v>785</v>
      </c>
      <c r="D70" s="252" t="s">
        <v>786</v>
      </c>
      <c r="E70" s="252" t="s">
        <v>787</v>
      </c>
      <c r="F70" s="260" t="s">
        <v>788</v>
      </c>
      <c r="G70" s="252" t="s">
        <v>789</v>
      </c>
      <c r="H70" s="298" t="s">
        <v>790</v>
      </c>
      <c r="I70" s="190" t="s">
        <v>19100</v>
      </c>
    </row>
    <row r="71" spans="1:9">
      <c r="A71" s="128" t="str">
        <f>B71&amp;C71</f>
        <v>DefinitionsB5</v>
      </c>
      <c r="B71" s="128" t="s">
        <v>773</v>
      </c>
      <c r="C71" s="128" t="s">
        <v>791</v>
      </c>
      <c r="D71" s="128" t="s">
        <v>792</v>
      </c>
      <c r="E71" s="246" t="s">
        <v>793</v>
      </c>
      <c r="F71" s="247" t="s">
        <v>794</v>
      </c>
      <c r="G71" s="128" t="s">
        <v>795</v>
      </c>
      <c r="H71" s="298" t="s">
        <v>796</v>
      </c>
      <c r="I71" s="190" t="s">
        <v>19027</v>
      </c>
    </row>
    <row r="72" spans="1:9">
      <c r="A72" s="128" t="str">
        <f>B72&amp;C72</f>
        <v>DefinitionsB6</v>
      </c>
      <c r="B72" s="128" t="s">
        <v>773</v>
      </c>
      <c r="C72" s="128" t="s">
        <v>797</v>
      </c>
      <c r="D72" s="128" t="s">
        <v>798</v>
      </c>
      <c r="E72" s="246" t="s">
        <v>799</v>
      </c>
      <c r="F72" s="247" t="s">
        <v>800</v>
      </c>
      <c r="G72" s="128" t="s">
        <v>801</v>
      </c>
      <c r="H72" s="298" t="s">
        <v>802</v>
      </c>
      <c r="I72" s="190" t="s">
        <v>19028</v>
      </c>
    </row>
    <row r="73" spans="1:9">
      <c r="A73" s="128" t="str">
        <f t="shared" ref="A73" si="3">B73&amp;C73</f>
        <v>DefinitionsB7</v>
      </c>
      <c r="B73" s="128" t="s">
        <v>773</v>
      </c>
      <c r="C73" s="128" t="s">
        <v>803</v>
      </c>
      <c r="D73" s="128" t="s">
        <v>804</v>
      </c>
      <c r="E73" s="246" t="s">
        <v>805</v>
      </c>
      <c r="F73" s="247" t="s">
        <v>806</v>
      </c>
      <c r="G73" s="128" t="s">
        <v>807</v>
      </c>
      <c r="H73" s="298" t="s">
        <v>808</v>
      </c>
      <c r="I73" s="190" t="s">
        <v>19048</v>
      </c>
    </row>
    <row r="74" spans="1:9">
      <c r="A74" s="128" t="str">
        <f t="shared" ref="A74:A143" si="4">B74&amp;C74</f>
        <v>DefinitionsB8</v>
      </c>
      <c r="B74" s="128" t="s">
        <v>773</v>
      </c>
      <c r="C74" s="128" t="s">
        <v>809</v>
      </c>
      <c r="D74" s="128" t="s">
        <v>810</v>
      </c>
      <c r="E74" s="246" t="s">
        <v>811</v>
      </c>
      <c r="F74" s="247" t="s">
        <v>812</v>
      </c>
      <c r="G74" s="128" t="s">
        <v>813</v>
      </c>
      <c r="H74" s="298" t="s">
        <v>814</v>
      </c>
      <c r="I74" s="190" t="s">
        <v>19029</v>
      </c>
    </row>
    <row r="75" spans="1:9">
      <c r="A75" s="128" t="str">
        <f t="shared" si="4"/>
        <v>DefinitionsB9</v>
      </c>
      <c r="B75" s="128" t="s">
        <v>773</v>
      </c>
      <c r="C75" s="128" t="s">
        <v>815</v>
      </c>
      <c r="D75" s="128" t="s">
        <v>816</v>
      </c>
      <c r="E75" s="246" t="s">
        <v>817</v>
      </c>
      <c r="F75" s="247" t="s">
        <v>818</v>
      </c>
      <c r="G75" s="128" t="s">
        <v>819</v>
      </c>
      <c r="H75" s="298" t="s">
        <v>820</v>
      </c>
      <c r="I75" s="190" t="s">
        <v>19030</v>
      </c>
    </row>
    <row r="76" spans="1:9">
      <c r="A76" s="128" t="str">
        <f t="shared" si="4"/>
        <v>DefinitionsB10</v>
      </c>
      <c r="B76" s="128" t="s">
        <v>773</v>
      </c>
      <c r="C76" s="128" t="s">
        <v>821</v>
      </c>
      <c r="D76" s="128" t="s">
        <v>822</v>
      </c>
      <c r="E76" s="246" t="s">
        <v>823</v>
      </c>
      <c r="F76" s="247" t="s">
        <v>824</v>
      </c>
      <c r="G76" s="128" t="s">
        <v>822</v>
      </c>
      <c r="H76" s="298" t="s">
        <v>825</v>
      </c>
      <c r="I76" s="190" t="s">
        <v>822</v>
      </c>
    </row>
    <row r="77" spans="1:9">
      <c r="A77" s="128" t="str">
        <f t="shared" si="4"/>
        <v>DefinitionsB11</v>
      </c>
      <c r="B77" s="128" t="s">
        <v>773</v>
      </c>
      <c r="C77" s="128" t="s">
        <v>826</v>
      </c>
      <c r="D77" s="252" t="s">
        <v>827</v>
      </c>
      <c r="E77" s="252" t="s">
        <v>828</v>
      </c>
      <c r="F77" s="261" t="s">
        <v>829</v>
      </c>
      <c r="G77" s="262" t="s">
        <v>830</v>
      </c>
      <c r="H77" s="298" t="s">
        <v>831</v>
      </c>
      <c r="I77" s="190" t="s">
        <v>19038</v>
      </c>
    </row>
    <row r="78" spans="1:9">
      <c r="A78" s="128" t="str">
        <f t="shared" si="4"/>
        <v>DefinitionsB12</v>
      </c>
      <c r="B78" s="128" t="s">
        <v>773</v>
      </c>
      <c r="C78" s="128" t="s">
        <v>832</v>
      </c>
      <c r="D78" s="252" t="s">
        <v>833</v>
      </c>
      <c r="E78" s="252" t="s">
        <v>834</v>
      </c>
      <c r="F78" s="261" t="s">
        <v>835</v>
      </c>
      <c r="G78" s="263" t="s">
        <v>836</v>
      </c>
      <c r="H78" s="298" t="s">
        <v>19036</v>
      </c>
      <c r="I78" s="190" t="s">
        <v>19039</v>
      </c>
    </row>
    <row r="79" spans="1:9">
      <c r="A79" s="128" t="str">
        <f t="shared" si="4"/>
        <v>DefinitionsB13</v>
      </c>
      <c r="B79" s="128" t="s">
        <v>773</v>
      </c>
      <c r="C79" s="128" t="s">
        <v>837</v>
      </c>
      <c r="D79" s="252" t="s">
        <v>838</v>
      </c>
      <c r="E79" s="252" t="s">
        <v>839</v>
      </c>
      <c r="F79" s="260" t="s">
        <v>840</v>
      </c>
      <c r="G79" s="263" t="s">
        <v>841</v>
      </c>
      <c r="H79" s="298" t="s">
        <v>842</v>
      </c>
      <c r="I79" s="190" t="s">
        <v>19037</v>
      </c>
    </row>
    <row r="80" spans="1:9">
      <c r="A80" s="128" t="str">
        <f>B80&amp;C80</f>
        <v>DefinitionsB14</v>
      </c>
      <c r="B80" s="128" t="s">
        <v>773</v>
      </c>
      <c r="C80" s="128" t="s">
        <v>843</v>
      </c>
      <c r="D80" s="128" t="s">
        <v>844</v>
      </c>
      <c r="E80" s="246" t="s">
        <v>845</v>
      </c>
      <c r="F80" s="247" t="s">
        <v>846</v>
      </c>
      <c r="G80" s="128" t="s">
        <v>847</v>
      </c>
      <c r="H80" s="298" t="s">
        <v>848</v>
      </c>
      <c r="I80" s="190" t="s">
        <v>19031</v>
      </c>
    </row>
    <row r="81" spans="1:9" ht="27">
      <c r="A81" s="128" t="str">
        <f t="shared" si="4"/>
        <v>DefinitionsB15</v>
      </c>
      <c r="B81" s="128" t="s">
        <v>773</v>
      </c>
      <c r="C81" s="128" t="s">
        <v>849</v>
      </c>
      <c r="D81" s="128" t="s">
        <v>850</v>
      </c>
      <c r="E81" s="246" t="s">
        <v>851</v>
      </c>
      <c r="F81" s="247" t="s">
        <v>852</v>
      </c>
      <c r="G81" s="128" t="s">
        <v>853</v>
      </c>
      <c r="H81" s="298" t="s">
        <v>854</v>
      </c>
      <c r="I81" s="190" t="s">
        <v>19032</v>
      </c>
    </row>
    <row r="82" spans="1:9">
      <c r="A82" s="128" t="str">
        <f>B82&amp;C82</f>
        <v>DefinitionsB16</v>
      </c>
      <c r="B82" s="128" t="s">
        <v>773</v>
      </c>
      <c r="C82" s="128" t="s">
        <v>855</v>
      </c>
      <c r="D82" s="128" t="s">
        <v>856</v>
      </c>
      <c r="E82" s="246" t="s">
        <v>857</v>
      </c>
      <c r="F82" s="247" t="s">
        <v>856</v>
      </c>
      <c r="G82" s="128" t="s">
        <v>856</v>
      </c>
      <c r="H82" s="298" t="s">
        <v>856</v>
      </c>
      <c r="I82" s="298" t="s">
        <v>856</v>
      </c>
    </row>
    <row r="83" spans="1:9" ht="27">
      <c r="A83" s="128" t="str">
        <f>B83&amp;C83</f>
        <v>DefinitionsB17</v>
      </c>
      <c r="B83" s="128" t="s">
        <v>773</v>
      </c>
      <c r="C83" s="128" t="s">
        <v>858</v>
      </c>
      <c r="D83" s="128" t="s">
        <v>859</v>
      </c>
      <c r="E83" s="246" t="s">
        <v>860</v>
      </c>
      <c r="F83" s="247" t="s">
        <v>861</v>
      </c>
      <c r="G83" s="128" t="s">
        <v>862</v>
      </c>
      <c r="H83" s="298" t="s">
        <v>863</v>
      </c>
      <c r="I83" s="190" t="s">
        <v>859</v>
      </c>
    </row>
    <row r="84" spans="1:9">
      <c r="A84" s="128" t="str">
        <f>B84&amp;C84</f>
        <v>DefinitionsB18</v>
      </c>
      <c r="B84" s="128" t="s">
        <v>773</v>
      </c>
      <c r="C84" s="128" t="s">
        <v>864</v>
      </c>
      <c r="D84" s="128" t="s">
        <v>865</v>
      </c>
      <c r="E84" s="246" t="s">
        <v>866</v>
      </c>
      <c r="F84" s="247" t="s">
        <v>867</v>
      </c>
      <c r="G84" s="128" t="s">
        <v>868</v>
      </c>
      <c r="H84" s="298" t="s">
        <v>869</v>
      </c>
      <c r="I84" s="190" t="s">
        <v>19033</v>
      </c>
    </row>
    <row r="85" spans="1:9">
      <c r="A85" s="128" t="str">
        <f>B85&amp;C85</f>
        <v>DefinitionsB19</v>
      </c>
      <c r="B85" s="128" t="s">
        <v>773</v>
      </c>
      <c r="C85" s="128" t="s">
        <v>870</v>
      </c>
      <c r="D85" s="128" t="s">
        <v>871</v>
      </c>
      <c r="E85" s="246" t="s">
        <v>872</v>
      </c>
      <c r="F85" s="247" t="s">
        <v>873</v>
      </c>
      <c r="G85" s="128" t="s">
        <v>874</v>
      </c>
      <c r="H85" s="298" t="s">
        <v>875</v>
      </c>
      <c r="I85" s="190" t="s">
        <v>19040</v>
      </c>
    </row>
    <row r="86" spans="1:9">
      <c r="A86" s="128" t="str">
        <f t="shared" si="4"/>
        <v>DefinitionsB20</v>
      </c>
      <c r="B86" s="128" t="s">
        <v>773</v>
      </c>
      <c r="C86" s="128" t="s">
        <v>876</v>
      </c>
      <c r="D86" s="128" t="s">
        <v>877</v>
      </c>
      <c r="E86" s="246" t="s">
        <v>878</v>
      </c>
      <c r="F86" s="247" t="s">
        <v>879</v>
      </c>
      <c r="G86" s="128" t="s">
        <v>880</v>
      </c>
      <c r="H86" s="298" t="s">
        <v>881</v>
      </c>
      <c r="I86" s="190" t="s">
        <v>19034</v>
      </c>
    </row>
    <row r="87" spans="1:9">
      <c r="A87" s="128" t="str">
        <f>B87&amp;C87</f>
        <v>DefinitionsB21</v>
      </c>
      <c r="B87" s="128" t="s">
        <v>773</v>
      </c>
      <c r="C87" s="128" t="s">
        <v>882</v>
      </c>
      <c r="D87" s="128" t="s">
        <v>883</v>
      </c>
      <c r="E87" s="246" t="s">
        <v>884</v>
      </c>
      <c r="F87" s="247" t="s">
        <v>885</v>
      </c>
      <c r="G87" s="128" t="s">
        <v>886</v>
      </c>
      <c r="H87" s="298" t="s">
        <v>887</v>
      </c>
      <c r="I87" s="190" t="s">
        <v>19035</v>
      </c>
    </row>
    <row r="88" spans="1:9">
      <c r="A88" s="128" t="str">
        <f t="shared" si="4"/>
        <v>DefinitionsC2</v>
      </c>
      <c r="B88" s="128" t="s">
        <v>773</v>
      </c>
      <c r="C88" s="128" t="s">
        <v>888</v>
      </c>
      <c r="D88" s="128" t="s">
        <v>889</v>
      </c>
      <c r="E88" s="264" t="s">
        <v>890</v>
      </c>
      <c r="F88" s="247" t="s">
        <v>891</v>
      </c>
      <c r="G88" s="128" t="s">
        <v>892</v>
      </c>
      <c r="H88" s="298" t="s">
        <v>893</v>
      </c>
      <c r="I88" s="190" t="s">
        <v>19044</v>
      </c>
    </row>
    <row r="89" spans="1:9" ht="85.5">
      <c r="A89" s="128" t="str">
        <f t="shared" si="4"/>
        <v>DefinitionsC3</v>
      </c>
      <c r="B89" s="128" t="s">
        <v>773</v>
      </c>
      <c r="C89" s="128" t="s">
        <v>894</v>
      </c>
      <c r="D89" s="128" t="s">
        <v>895</v>
      </c>
      <c r="E89" s="246" t="s">
        <v>896</v>
      </c>
      <c r="F89" s="247" t="s">
        <v>897</v>
      </c>
      <c r="G89" s="128" t="s">
        <v>898</v>
      </c>
      <c r="H89" s="298" t="s">
        <v>899</v>
      </c>
      <c r="I89" s="128" t="s">
        <v>19045</v>
      </c>
    </row>
    <row r="90" spans="1:9" ht="71.25">
      <c r="A90" s="128" t="str">
        <f t="shared" ref="A90" si="5">B90&amp;C90</f>
        <v>DefinitionsC4</v>
      </c>
      <c r="B90" s="128" t="s">
        <v>773</v>
      </c>
      <c r="C90" s="128" t="s">
        <v>900</v>
      </c>
      <c r="D90" s="128" t="s">
        <v>901</v>
      </c>
      <c r="E90" s="250" t="s">
        <v>902</v>
      </c>
      <c r="F90" s="247" t="s">
        <v>903</v>
      </c>
      <c r="G90" s="255" t="s">
        <v>904</v>
      </c>
      <c r="H90" s="298" t="s">
        <v>905</v>
      </c>
      <c r="I90" s="312" t="s">
        <v>19041</v>
      </c>
    </row>
    <row r="91" spans="1:9" ht="213.75">
      <c r="A91" s="128" t="str">
        <f>B91&amp;C91</f>
        <v>DefinitionsC5</v>
      </c>
      <c r="B91" s="128" t="s">
        <v>773</v>
      </c>
      <c r="C91" s="128" t="s">
        <v>906</v>
      </c>
      <c r="D91" s="128" t="s">
        <v>907</v>
      </c>
      <c r="E91" s="246" t="s">
        <v>908</v>
      </c>
      <c r="F91" s="247" t="s">
        <v>909</v>
      </c>
      <c r="G91" s="128" t="s">
        <v>910</v>
      </c>
      <c r="H91" s="298" t="s">
        <v>911</v>
      </c>
      <c r="I91" s="128" t="s">
        <v>19046</v>
      </c>
    </row>
    <row r="92" spans="1:9" ht="185.25">
      <c r="A92" s="128" t="str">
        <f>B92&amp;C92</f>
        <v>DefinitionsC6</v>
      </c>
      <c r="B92" s="128" t="s">
        <v>773</v>
      </c>
      <c r="C92" s="128" t="s">
        <v>912</v>
      </c>
      <c r="D92" s="128" t="s">
        <v>913</v>
      </c>
      <c r="E92" s="246" t="s">
        <v>914</v>
      </c>
      <c r="F92" s="247" t="s">
        <v>915</v>
      </c>
      <c r="G92" s="128" t="s">
        <v>916</v>
      </c>
      <c r="H92" s="298" t="s">
        <v>917</v>
      </c>
      <c r="I92" s="128" t="s">
        <v>19047</v>
      </c>
    </row>
    <row r="93" spans="1:9" ht="156.75">
      <c r="A93" s="128" t="str">
        <f t="shared" si="4"/>
        <v>DefinitionsC7</v>
      </c>
      <c r="B93" s="128" t="s">
        <v>773</v>
      </c>
      <c r="C93" s="128" t="s">
        <v>918</v>
      </c>
      <c r="D93" s="128" t="s">
        <v>919</v>
      </c>
      <c r="E93" s="246" t="s">
        <v>920</v>
      </c>
      <c r="F93" s="247" t="s">
        <v>921</v>
      </c>
      <c r="G93" s="128" t="s">
        <v>922</v>
      </c>
      <c r="H93" s="298" t="s">
        <v>923</v>
      </c>
      <c r="I93" s="128" t="s">
        <v>19051</v>
      </c>
    </row>
    <row r="94" spans="1:9" ht="156.75">
      <c r="A94" s="128" t="str">
        <f t="shared" si="4"/>
        <v>DefinitionsC8</v>
      </c>
      <c r="B94" s="128" t="s">
        <v>773</v>
      </c>
      <c r="C94" s="128" t="s">
        <v>924</v>
      </c>
      <c r="D94" s="128" t="s">
        <v>925</v>
      </c>
      <c r="E94" s="246" t="s">
        <v>926</v>
      </c>
      <c r="F94" s="247" t="s">
        <v>927</v>
      </c>
      <c r="G94" s="128" t="s">
        <v>928</v>
      </c>
      <c r="H94" s="298" t="s">
        <v>929</v>
      </c>
      <c r="I94" s="128" t="s">
        <v>19049</v>
      </c>
    </row>
    <row r="95" spans="1:9" ht="85.5">
      <c r="A95" s="128" t="str">
        <f t="shared" si="4"/>
        <v>DefinitionsC9</v>
      </c>
      <c r="B95" s="128" t="s">
        <v>773</v>
      </c>
      <c r="C95" s="128" t="s">
        <v>930</v>
      </c>
      <c r="D95" s="128" t="s">
        <v>931</v>
      </c>
      <c r="E95" s="246" t="s">
        <v>932</v>
      </c>
      <c r="F95" s="247" t="s">
        <v>933</v>
      </c>
      <c r="G95" s="128" t="s">
        <v>934</v>
      </c>
      <c r="H95" s="298" t="s">
        <v>935</v>
      </c>
      <c r="I95" s="128" t="s">
        <v>19050</v>
      </c>
    </row>
    <row r="96" spans="1:9" ht="242.25">
      <c r="A96" s="128" t="str">
        <f t="shared" si="4"/>
        <v>DefinitionsC10</v>
      </c>
      <c r="B96" s="128" t="s">
        <v>773</v>
      </c>
      <c r="C96" s="128" t="s">
        <v>936</v>
      </c>
      <c r="D96" s="128" t="s">
        <v>937</v>
      </c>
      <c r="E96" s="246" t="s">
        <v>938</v>
      </c>
      <c r="F96" s="247" t="s">
        <v>939</v>
      </c>
      <c r="G96" s="128" t="s">
        <v>940</v>
      </c>
      <c r="H96" s="298" t="s">
        <v>941</v>
      </c>
      <c r="I96" s="128" t="s">
        <v>19052</v>
      </c>
    </row>
    <row r="97" spans="1:9" ht="41.45" customHeight="1">
      <c r="A97" s="128" t="str">
        <f t="shared" si="4"/>
        <v>DefinitionsC11</v>
      </c>
      <c r="B97" s="128" t="s">
        <v>773</v>
      </c>
      <c r="C97" s="128" t="s">
        <v>942</v>
      </c>
      <c r="D97" s="252" t="s">
        <v>943</v>
      </c>
      <c r="E97" s="253" t="s">
        <v>944</v>
      </c>
      <c r="F97" s="260" t="s">
        <v>945</v>
      </c>
      <c r="G97" s="262" t="s">
        <v>946</v>
      </c>
      <c r="H97" s="304" t="s">
        <v>947</v>
      </c>
      <c r="I97" s="128" t="s">
        <v>19042</v>
      </c>
    </row>
    <row r="98" spans="1:9" ht="41.45" customHeight="1">
      <c r="A98" s="128" t="str">
        <f t="shared" si="4"/>
        <v>DefinitionsC12</v>
      </c>
      <c r="B98" s="128" t="s">
        <v>773</v>
      </c>
      <c r="C98" s="128" t="s">
        <v>948</v>
      </c>
      <c r="D98" s="252" t="s">
        <v>949</v>
      </c>
      <c r="E98" s="253" t="s">
        <v>950</v>
      </c>
      <c r="F98" s="260" t="s">
        <v>951</v>
      </c>
      <c r="G98" s="263" t="s">
        <v>952</v>
      </c>
      <c r="H98" s="298" t="s">
        <v>953</v>
      </c>
      <c r="I98" s="128" t="s">
        <v>19043</v>
      </c>
    </row>
    <row r="99" spans="1:9" ht="156.75">
      <c r="A99" s="128" t="str">
        <f t="shared" si="4"/>
        <v>DefinitionsC13</v>
      </c>
      <c r="B99" s="128" t="s">
        <v>773</v>
      </c>
      <c r="C99" s="128" t="s">
        <v>954</v>
      </c>
      <c r="D99" s="252" t="s">
        <v>955</v>
      </c>
      <c r="E99" s="253" t="s">
        <v>956</v>
      </c>
      <c r="F99" s="261" t="s">
        <v>957</v>
      </c>
      <c r="G99" s="263" t="s">
        <v>958</v>
      </c>
      <c r="H99" s="298" t="s">
        <v>959</v>
      </c>
      <c r="I99" s="128" t="s">
        <v>19053</v>
      </c>
    </row>
    <row r="100" spans="1:9" ht="71.25">
      <c r="A100" s="128" t="str">
        <f>B100&amp;C100</f>
        <v>DefinitionsC14</v>
      </c>
      <c r="B100" s="128" t="s">
        <v>773</v>
      </c>
      <c r="C100" s="128" t="s">
        <v>960</v>
      </c>
      <c r="D100" s="128" t="s">
        <v>961</v>
      </c>
      <c r="E100" s="246" t="s">
        <v>962</v>
      </c>
      <c r="F100" s="247" t="s">
        <v>963</v>
      </c>
      <c r="G100" s="128" t="s">
        <v>964</v>
      </c>
      <c r="H100" s="298" t="s">
        <v>965</v>
      </c>
      <c r="I100" s="128" t="s">
        <v>19054</v>
      </c>
    </row>
    <row r="101" spans="1:9" ht="185.25">
      <c r="A101" s="128" t="str">
        <f t="shared" si="4"/>
        <v>DefinitionsC15</v>
      </c>
      <c r="B101" s="128" t="s">
        <v>773</v>
      </c>
      <c r="C101" s="128" t="s">
        <v>966</v>
      </c>
      <c r="D101" s="128" t="s">
        <v>967</v>
      </c>
      <c r="E101" s="250" t="s">
        <v>968</v>
      </c>
      <c r="F101" s="247" t="s">
        <v>969</v>
      </c>
      <c r="G101" s="248" t="s">
        <v>970</v>
      </c>
      <c r="H101" s="298" t="s">
        <v>971</v>
      </c>
      <c r="I101" s="128" t="s">
        <v>19055</v>
      </c>
    </row>
    <row r="102" spans="1:9" ht="71.25">
      <c r="A102" s="128" t="str">
        <f>B102&amp;C102</f>
        <v>DefinitionsC16</v>
      </c>
      <c r="B102" s="128" t="s">
        <v>773</v>
      </c>
      <c r="C102" s="128" t="s">
        <v>972</v>
      </c>
      <c r="D102" s="128" t="s">
        <v>973</v>
      </c>
      <c r="E102" s="246" t="s">
        <v>974</v>
      </c>
      <c r="F102" s="247" t="s">
        <v>975</v>
      </c>
      <c r="G102" s="128" t="s">
        <v>976</v>
      </c>
      <c r="H102" s="298" t="s">
        <v>977</v>
      </c>
      <c r="I102" s="128" t="s">
        <v>19056</v>
      </c>
    </row>
    <row r="103" spans="1:9" ht="99.75">
      <c r="A103" s="128" t="str">
        <f>B103&amp;C103</f>
        <v>DefinitionsC17</v>
      </c>
      <c r="B103" s="128" t="s">
        <v>773</v>
      </c>
      <c r="C103" s="128" t="s">
        <v>978</v>
      </c>
      <c r="D103" s="128" t="s">
        <v>979</v>
      </c>
      <c r="E103" s="246" t="s">
        <v>980</v>
      </c>
      <c r="F103" s="247" t="s">
        <v>981</v>
      </c>
      <c r="G103" s="128" t="s">
        <v>982</v>
      </c>
      <c r="H103" s="298" t="s">
        <v>983</v>
      </c>
      <c r="I103" s="128" t="s">
        <v>19057</v>
      </c>
    </row>
    <row r="104" spans="1:9" ht="285">
      <c r="A104" s="128" t="str">
        <f>B104&amp;C104</f>
        <v>DefinitionsC18</v>
      </c>
      <c r="B104" s="128" t="s">
        <v>773</v>
      </c>
      <c r="C104" s="128" t="s">
        <v>984</v>
      </c>
      <c r="D104" s="128" t="s">
        <v>985</v>
      </c>
      <c r="E104" s="246" t="s">
        <v>986</v>
      </c>
      <c r="F104" s="247" t="s">
        <v>987</v>
      </c>
      <c r="G104" s="128" t="s">
        <v>988</v>
      </c>
      <c r="H104" s="298" t="s">
        <v>989</v>
      </c>
      <c r="I104" s="128" t="s">
        <v>19058</v>
      </c>
    </row>
    <row r="105" spans="1:9" ht="270.75">
      <c r="A105" s="128" t="str">
        <f>B105&amp;C105</f>
        <v>DefinitionsC19</v>
      </c>
      <c r="B105" s="128" t="s">
        <v>773</v>
      </c>
      <c r="C105" s="128" t="s">
        <v>990</v>
      </c>
      <c r="D105" s="128" t="s">
        <v>991</v>
      </c>
      <c r="E105" s="246" t="s">
        <v>992</v>
      </c>
      <c r="F105" s="247" t="s">
        <v>993</v>
      </c>
      <c r="G105" s="255" t="s">
        <v>994</v>
      </c>
      <c r="H105" s="298" t="s">
        <v>995</v>
      </c>
      <c r="I105" s="128" t="s">
        <v>19059</v>
      </c>
    </row>
    <row r="106" spans="1:9" ht="142.5">
      <c r="A106" s="128" t="str">
        <f t="shared" si="4"/>
        <v>DefinitionsC20</v>
      </c>
      <c r="B106" s="128" t="s">
        <v>773</v>
      </c>
      <c r="C106" s="128" t="s">
        <v>996</v>
      </c>
      <c r="D106" s="252" t="s">
        <v>997</v>
      </c>
      <c r="E106" s="253" t="s">
        <v>998</v>
      </c>
      <c r="F106" s="261" t="s">
        <v>999</v>
      </c>
      <c r="G106" s="262" t="s">
        <v>1000</v>
      </c>
      <c r="H106" s="298" t="s">
        <v>1001</v>
      </c>
      <c r="I106" s="128" t="s">
        <v>19060</v>
      </c>
    </row>
    <row r="107" spans="1:9" ht="99.75">
      <c r="A107" s="128" t="str">
        <f>B107&amp;C107</f>
        <v>DefinitionsC21</v>
      </c>
      <c r="B107" s="128" t="s">
        <v>773</v>
      </c>
      <c r="C107" s="128" t="s">
        <v>1002</v>
      </c>
      <c r="D107" s="128" t="s">
        <v>1003</v>
      </c>
      <c r="E107" s="246" t="s">
        <v>1004</v>
      </c>
      <c r="F107" s="247" t="s">
        <v>1005</v>
      </c>
      <c r="G107" s="128" t="s">
        <v>1006</v>
      </c>
      <c r="H107" s="298" t="s">
        <v>1007</v>
      </c>
      <c r="I107" s="128" t="s">
        <v>19061</v>
      </c>
    </row>
    <row r="108" spans="1:9" ht="28.5">
      <c r="A108" s="128" t="str">
        <f t="shared" si="4"/>
        <v>DeclarationD2</v>
      </c>
      <c r="B108" s="128" t="s">
        <v>1008</v>
      </c>
      <c r="C108" s="128" t="s">
        <v>1009</v>
      </c>
      <c r="D108" s="252" t="s">
        <v>1010</v>
      </c>
      <c r="E108" s="252" t="s">
        <v>1011</v>
      </c>
      <c r="F108" s="260" t="s">
        <v>1012</v>
      </c>
      <c r="G108" s="265" t="s">
        <v>1013</v>
      </c>
      <c r="H108" s="298" t="s">
        <v>1014</v>
      </c>
      <c r="I108" s="190" t="s">
        <v>19063</v>
      </c>
    </row>
    <row r="109" spans="1:9" ht="28.5">
      <c r="A109" s="128" t="str">
        <f t="shared" si="4"/>
        <v>DeclarationF3</v>
      </c>
      <c r="B109" s="128" t="s">
        <v>1008</v>
      </c>
      <c r="C109" s="128" t="s">
        <v>1015</v>
      </c>
      <c r="D109" s="128" t="s">
        <v>1016</v>
      </c>
      <c r="E109" s="246" t="s">
        <v>1017</v>
      </c>
      <c r="F109" s="247" t="s">
        <v>1018</v>
      </c>
      <c r="G109" s="128" t="s">
        <v>1019</v>
      </c>
      <c r="H109" s="298" t="s">
        <v>1020</v>
      </c>
      <c r="I109" s="128" t="s">
        <v>19064</v>
      </c>
    </row>
    <row r="110" spans="1:9" ht="28.5">
      <c r="A110" s="128" t="str">
        <f t="shared" si="4"/>
        <v>DeclarationI3</v>
      </c>
      <c r="B110" s="128" t="s">
        <v>1008</v>
      </c>
      <c r="C110" s="128" t="s">
        <v>1021</v>
      </c>
      <c r="D110" s="128" t="s">
        <v>1022</v>
      </c>
      <c r="E110" s="246" t="s">
        <v>1023</v>
      </c>
      <c r="F110" s="247" t="s">
        <v>1024</v>
      </c>
      <c r="G110" s="128" t="s">
        <v>1025</v>
      </c>
      <c r="H110" s="298" t="s">
        <v>1026</v>
      </c>
      <c r="I110" s="128" t="s">
        <v>19065</v>
      </c>
    </row>
    <row r="111" spans="1:9">
      <c r="A111" s="128" t="str">
        <f t="shared" si="4"/>
        <v>DeclarationI4</v>
      </c>
      <c r="B111" s="128" t="s">
        <v>1008</v>
      </c>
      <c r="C111" s="128" t="s">
        <v>1027</v>
      </c>
      <c r="D111" s="128" t="s">
        <v>1028</v>
      </c>
      <c r="E111" s="246" t="s">
        <v>1029</v>
      </c>
      <c r="F111" s="247" t="s">
        <v>1030</v>
      </c>
      <c r="G111" s="128" t="s">
        <v>1031</v>
      </c>
      <c r="H111" s="298" t="s">
        <v>1032</v>
      </c>
      <c r="I111" s="128" t="s">
        <v>19066</v>
      </c>
    </row>
    <row r="112" spans="1:9" ht="43.5" customHeight="1">
      <c r="A112" s="128" t="str">
        <f t="shared" si="4"/>
        <v>DeclarationB4</v>
      </c>
      <c r="B112" s="128" t="s">
        <v>1008</v>
      </c>
      <c r="C112" s="128" t="s">
        <v>785</v>
      </c>
      <c r="D112" s="128" t="s">
        <v>1033</v>
      </c>
      <c r="E112" s="246" t="s">
        <v>1034</v>
      </c>
      <c r="F112" s="247" t="s">
        <v>1035</v>
      </c>
      <c r="G112" s="128" t="s">
        <v>1036</v>
      </c>
      <c r="H112" s="298" t="s">
        <v>1037</v>
      </c>
      <c r="I112" s="128" t="s">
        <v>19098</v>
      </c>
    </row>
    <row r="113" spans="1:9" ht="45">
      <c r="A113" s="128" t="str">
        <f t="shared" si="4"/>
        <v>DeclarationB6</v>
      </c>
      <c r="B113" s="128" t="s">
        <v>1008</v>
      </c>
      <c r="C113" s="128" t="s">
        <v>797</v>
      </c>
      <c r="D113" s="128" t="s">
        <v>1038</v>
      </c>
      <c r="E113" s="266" t="s">
        <v>1039</v>
      </c>
      <c r="F113" s="292" t="s">
        <v>1040</v>
      </c>
      <c r="G113" s="128" t="s">
        <v>1041</v>
      </c>
      <c r="H113" s="298" t="s">
        <v>1042</v>
      </c>
      <c r="I113" s="313" t="s">
        <v>19067</v>
      </c>
    </row>
    <row r="114" spans="1:9">
      <c r="A114" s="128" t="str">
        <f t="shared" si="4"/>
        <v>DeclarationB7</v>
      </c>
      <c r="B114" s="128" t="s">
        <v>1008</v>
      </c>
      <c r="C114" s="128" t="s">
        <v>803</v>
      </c>
      <c r="D114" s="128" t="s">
        <v>1043</v>
      </c>
      <c r="E114" s="246" t="s">
        <v>1044</v>
      </c>
      <c r="F114" s="247" t="s">
        <v>1045</v>
      </c>
      <c r="G114" s="128" t="s">
        <v>1046</v>
      </c>
      <c r="H114" s="298" t="s">
        <v>1047</v>
      </c>
      <c r="I114" s="128" t="s">
        <v>19068</v>
      </c>
    </row>
    <row r="115" spans="1:9" ht="15.75">
      <c r="A115" s="128" t="str">
        <f t="shared" si="4"/>
        <v>DeclarationB8</v>
      </c>
      <c r="B115" s="128" t="s">
        <v>1008</v>
      </c>
      <c r="C115" s="128" t="s">
        <v>809</v>
      </c>
      <c r="D115" s="128" t="s">
        <v>1048</v>
      </c>
      <c r="E115" s="246" t="s">
        <v>1049</v>
      </c>
      <c r="F115" s="247" t="s">
        <v>1050</v>
      </c>
      <c r="G115" s="128" t="s">
        <v>1051</v>
      </c>
      <c r="H115" s="298" t="s">
        <v>1052</v>
      </c>
      <c r="I115" s="128" t="s">
        <v>19069</v>
      </c>
    </row>
    <row r="116" spans="1:9" ht="15.75">
      <c r="A116" s="128" t="str">
        <f t="shared" si="4"/>
        <v>DeclarationB9</v>
      </c>
      <c r="B116" s="128" t="s">
        <v>1008</v>
      </c>
      <c r="C116" s="128" t="s">
        <v>815</v>
      </c>
      <c r="D116" s="128" t="s">
        <v>1053</v>
      </c>
      <c r="E116" s="246" t="s">
        <v>1054</v>
      </c>
      <c r="F116" s="247" t="s">
        <v>1055</v>
      </c>
      <c r="G116" s="128" t="s">
        <v>1056</v>
      </c>
      <c r="H116" s="298" t="s">
        <v>1057</v>
      </c>
      <c r="I116" s="128" t="s">
        <v>19070</v>
      </c>
    </row>
    <row r="117" spans="1:9" ht="28.5">
      <c r="A117" s="128" t="str">
        <f t="shared" si="4"/>
        <v>DeclarationB10</v>
      </c>
      <c r="B117" s="128" t="s">
        <v>1008</v>
      </c>
      <c r="C117" s="128" t="s">
        <v>821</v>
      </c>
      <c r="D117" s="128" t="s">
        <v>1058</v>
      </c>
      <c r="E117" s="246" t="s">
        <v>1059</v>
      </c>
      <c r="F117" s="247" t="s">
        <v>1060</v>
      </c>
      <c r="G117" s="128" t="s">
        <v>1061</v>
      </c>
      <c r="H117" s="298" t="s">
        <v>1062</v>
      </c>
      <c r="I117" s="128" t="s">
        <v>19071</v>
      </c>
    </row>
    <row r="118" spans="1:9" ht="28.5">
      <c r="A118" s="128" t="str">
        <f>B118&amp;C118</f>
        <v>DeclarationB10A</v>
      </c>
      <c r="B118" s="128" t="s">
        <v>1008</v>
      </c>
      <c r="C118" s="128" t="s">
        <v>1063</v>
      </c>
      <c r="D118" s="128" t="s">
        <v>1058</v>
      </c>
      <c r="E118" s="246" t="s">
        <v>1059</v>
      </c>
      <c r="F118" s="247" t="s">
        <v>1064</v>
      </c>
      <c r="G118" s="128" t="s">
        <v>1061</v>
      </c>
      <c r="H118" s="298" t="s">
        <v>1062</v>
      </c>
      <c r="I118" s="128" t="s">
        <v>19071</v>
      </c>
    </row>
    <row r="119" spans="1:9" ht="28.5">
      <c r="A119" s="128" t="str">
        <f>B119&amp;C119</f>
        <v>DeclarationB10C</v>
      </c>
      <c r="B119" s="128" t="s">
        <v>1008</v>
      </c>
      <c r="C119" s="128" t="s">
        <v>1065</v>
      </c>
      <c r="D119" s="128" t="s">
        <v>1066</v>
      </c>
      <c r="E119" s="246" t="s">
        <v>1067</v>
      </c>
      <c r="F119" s="247" t="s">
        <v>1068</v>
      </c>
      <c r="G119" s="128" t="s">
        <v>1069</v>
      </c>
      <c r="H119" s="298" t="s">
        <v>1070</v>
      </c>
      <c r="I119" s="128" t="s">
        <v>19072</v>
      </c>
    </row>
    <row r="120" spans="1:9" ht="28.5">
      <c r="A120" s="128" t="str">
        <f>B120&amp;C120</f>
        <v>DeclarationB10B</v>
      </c>
      <c r="B120" s="128" t="s">
        <v>1008</v>
      </c>
      <c r="C120" s="128" t="s">
        <v>1071</v>
      </c>
      <c r="D120" s="128" t="s">
        <v>1072</v>
      </c>
      <c r="E120" s="246" t="s">
        <v>1073</v>
      </c>
      <c r="F120" s="247" t="s">
        <v>1074</v>
      </c>
      <c r="G120" s="128" t="s">
        <v>1075</v>
      </c>
      <c r="H120" s="298" t="s">
        <v>1076</v>
      </c>
      <c r="I120" s="128" t="s">
        <v>19073</v>
      </c>
    </row>
    <row r="121" spans="1:9" ht="28.5">
      <c r="A121" s="128" t="str">
        <f>B121&amp;C121</f>
        <v>DeclarationD11</v>
      </c>
      <c r="B121" s="128" t="s">
        <v>1008</v>
      </c>
      <c r="C121" s="128" t="s">
        <v>1077</v>
      </c>
      <c r="D121" s="128" t="s">
        <v>1078</v>
      </c>
      <c r="E121" s="246" t="s">
        <v>1079</v>
      </c>
      <c r="F121" s="247" t="s">
        <v>1080</v>
      </c>
      <c r="G121" s="128" t="s">
        <v>1081</v>
      </c>
      <c r="H121" s="298" t="s">
        <v>1082</v>
      </c>
      <c r="I121" s="128" t="s">
        <v>19074</v>
      </c>
    </row>
    <row r="122" spans="1:9" ht="28.5">
      <c r="A122" s="128" t="str">
        <f t="shared" si="4"/>
        <v>DeclarationB12</v>
      </c>
      <c r="B122" s="128" t="s">
        <v>1008</v>
      </c>
      <c r="C122" s="128" t="s">
        <v>832</v>
      </c>
      <c r="D122" s="128" t="s">
        <v>1083</v>
      </c>
      <c r="E122" s="246" t="s">
        <v>1084</v>
      </c>
      <c r="F122" s="247" t="s">
        <v>1085</v>
      </c>
      <c r="G122" s="128" t="s">
        <v>1086</v>
      </c>
      <c r="H122" s="298" t="s">
        <v>1087</v>
      </c>
      <c r="I122" s="128" t="s">
        <v>19075</v>
      </c>
    </row>
    <row r="123" spans="1:9" ht="28.5">
      <c r="A123" s="128" t="str">
        <f t="shared" si="4"/>
        <v>DeclarationB13</v>
      </c>
      <c r="B123" s="128" t="s">
        <v>1008</v>
      </c>
      <c r="C123" s="128" t="s">
        <v>837</v>
      </c>
      <c r="D123" s="128" t="s">
        <v>1088</v>
      </c>
      <c r="E123" s="246" t="s">
        <v>1089</v>
      </c>
      <c r="F123" s="247" t="s">
        <v>1090</v>
      </c>
      <c r="G123" s="128" t="s">
        <v>1091</v>
      </c>
      <c r="H123" s="298" t="s">
        <v>1092</v>
      </c>
      <c r="I123" s="128" t="s">
        <v>19076</v>
      </c>
    </row>
    <row r="124" spans="1:9" ht="28.5">
      <c r="A124" s="128" t="str">
        <f t="shared" si="4"/>
        <v>DeclarationB14</v>
      </c>
      <c r="B124" s="128" t="s">
        <v>1008</v>
      </c>
      <c r="C124" s="128" t="s">
        <v>843</v>
      </c>
      <c r="D124" s="128" t="s">
        <v>1093</v>
      </c>
      <c r="E124" s="246" t="s">
        <v>1094</v>
      </c>
      <c r="F124" s="247" t="s">
        <v>1095</v>
      </c>
      <c r="G124" s="128" t="s">
        <v>1096</v>
      </c>
      <c r="H124" s="298" t="s">
        <v>1097</v>
      </c>
      <c r="I124" s="128" t="s">
        <v>19077</v>
      </c>
    </row>
    <row r="125" spans="1:9" ht="28.5">
      <c r="A125" s="128" t="str">
        <f t="shared" si="4"/>
        <v>DeclarationB15</v>
      </c>
      <c r="B125" s="128" t="s">
        <v>1008</v>
      </c>
      <c r="C125" s="128" t="s">
        <v>849</v>
      </c>
      <c r="D125" s="128" t="s">
        <v>1098</v>
      </c>
      <c r="E125" s="246" t="s">
        <v>1099</v>
      </c>
      <c r="F125" s="247" t="s">
        <v>1100</v>
      </c>
      <c r="G125" s="128" t="s">
        <v>1101</v>
      </c>
      <c r="H125" s="298" t="s">
        <v>1102</v>
      </c>
      <c r="I125" s="128" t="s">
        <v>19078</v>
      </c>
    </row>
    <row r="126" spans="1:9" ht="28.5">
      <c r="A126" s="128" t="str">
        <f t="shared" si="4"/>
        <v>DeclarationB16</v>
      </c>
      <c r="B126" s="128" t="s">
        <v>1008</v>
      </c>
      <c r="C126" s="128" t="s">
        <v>855</v>
      </c>
      <c r="D126" s="128" t="s">
        <v>1103</v>
      </c>
      <c r="E126" s="246" t="s">
        <v>1104</v>
      </c>
      <c r="F126" s="247" t="s">
        <v>1105</v>
      </c>
      <c r="G126" s="128" t="s">
        <v>1106</v>
      </c>
      <c r="H126" s="298" t="s">
        <v>1107</v>
      </c>
      <c r="I126" s="128" t="s">
        <v>19079</v>
      </c>
    </row>
    <row r="127" spans="1:9" ht="28.5">
      <c r="A127" s="128" t="str">
        <f t="shared" si="4"/>
        <v>DeclarationB17</v>
      </c>
      <c r="B127" s="128" t="s">
        <v>1008</v>
      </c>
      <c r="C127" s="128" t="s">
        <v>858</v>
      </c>
      <c r="D127" s="128" t="s">
        <v>1108</v>
      </c>
      <c r="E127" s="246" t="s">
        <v>1109</v>
      </c>
      <c r="F127" s="247" t="s">
        <v>1110</v>
      </c>
      <c r="G127" s="128" t="s">
        <v>1111</v>
      </c>
      <c r="H127" s="298" t="s">
        <v>1112</v>
      </c>
      <c r="I127" s="128" t="s">
        <v>19080</v>
      </c>
    </row>
    <row r="128" spans="1:9" ht="28.5">
      <c r="A128" s="128" t="str">
        <f t="shared" si="4"/>
        <v>DeclarationB18</v>
      </c>
      <c r="B128" s="128" t="s">
        <v>1008</v>
      </c>
      <c r="C128" s="128" t="s">
        <v>864</v>
      </c>
      <c r="D128" s="128" t="s">
        <v>1113</v>
      </c>
      <c r="E128" s="246" t="s">
        <v>1114</v>
      </c>
      <c r="F128" s="247" t="s">
        <v>1115</v>
      </c>
      <c r="G128" s="128" t="s">
        <v>1116</v>
      </c>
      <c r="H128" s="298" t="s">
        <v>1117</v>
      </c>
      <c r="I128" s="128" t="s">
        <v>19081</v>
      </c>
    </row>
    <row r="129" spans="1:9" ht="28.5">
      <c r="A129" s="128" t="str">
        <f t="shared" si="4"/>
        <v>DeclarationB19</v>
      </c>
      <c r="B129" s="128" t="s">
        <v>1008</v>
      </c>
      <c r="C129" s="128" t="s">
        <v>870</v>
      </c>
      <c r="D129" s="128" t="s">
        <v>1118</v>
      </c>
      <c r="E129" s="246" t="s">
        <v>1119</v>
      </c>
      <c r="F129" s="247" t="s">
        <v>1120</v>
      </c>
      <c r="G129" s="128" t="s">
        <v>1121</v>
      </c>
      <c r="H129" s="298" t="s">
        <v>1122</v>
      </c>
      <c r="I129" s="128" t="s">
        <v>19082</v>
      </c>
    </row>
    <row r="130" spans="1:9" ht="28.5">
      <c r="A130" s="128" t="str">
        <f t="shared" si="4"/>
        <v>DeclarationB20</v>
      </c>
      <c r="B130" s="128" t="s">
        <v>1008</v>
      </c>
      <c r="C130" s="128" t="s">
        <v>876</v>
      </c>
      <c r="D130" s="128" t="s">
        <v>1123</v>
      </c>
      <c r="E130" s="246" t="s">
        <v>1124</v>
      </c>
      <c r="F130" s="247" t="s">
        <v>1125</v>
      </c>
      <c r="G130" s="128" t="s">
        <v>1126</v>
      </c>
      <c r="H130" s="298" t="s">
        <v>1127</v>
      </c>
      <c r="I130" s="128" t="s">
        <v>19083</v>
      </c>
    </row>
    <row r="131" spans="1:9" ht="28.5">
      <c r="A131" s="128" t="str">
        <f t="shared" si="4"/>
        <v>DeclarationB21</v>
      </c>
      <c r="B131" s="128" t="s">
        <v>1008</v>
      </c>
      <c r="C131" s="128" t="s">
        <v>882</v>
      </c>
      <c r="D131" s="128" t="s">
        <v>1128</v>
      </c>
      <c r="E131" s="246" t="s">
        <v>1129</v>
      </c>
      <c r="F131" s="247" t="s">
        <v>1130</v>
      </c>
      <c r="G131" s="128" t="s">
        <v>1131</v>
      </c>
      <c r="H131" s="298" t="s">
        <v>1132</v>
      </c>
      <c r="I131" s="128" t="s">
        <v>19084</v>
      </c>
    </row>
    <row r="132" spans="1:9" ht="28.5">
      <c r="A132" s="128" t="str">
        <f t="shared" si="4"/>
        <v>DeclarationB22</v>
      </c>
      <c r="B132" s="128" t="s">
        <v>1008</v>
      </c>
      <c r="C132" s="128" t="s">
        <v>1133</v>
      </c>
      <c r="D132" s="128" t="s">
        <v>1134</v>
      </c>
      <c r="E132" s="246" t="s">
        <v>1135</v>
      </c>
      <c r="F132" s="247" t="s">
        <v>1136</v>
      </c>
      <c r="G132" s="128" t="s">
        <v>1137</v>
      </c>
      <c r="H132" s="298" t="s">
        <v>1138</v>
      </c>
      <c r="I132" s="128" t="s">
        <v>19085</v>
      </c>
    </row>
    <row r="133" spans="1:9" ht="28.5">
      <c r="A133" s="128" t="str">
        <f t="shared" si="4"/>
        <v>DeclarationB24</v>
      </c>
      <c r="B133" s="128" t="s">
        <v>1008</v>
      </c>
      <c r="C133" s="128" t="s">
        <v>1139</v>
      </c>
      <c r="D133" s="128" t="s">
        <v>1140</v>
      </c>
      <c r="E133" s="246" t="s">
        <v>1141</v>
      </c>
      <c r="F133" s="247" t="s">
        <v>1142</v>
      </c>
      <c r="G133" s="128" t="s">
        <v>1143</v>
      </c>
      <c r="H133" s="298" t="s">
        <v>1144</v>
      </c>
      <c r="I133" s="128" t="s">
        <v>19086</v>
      </c>
    </row>
    <row r="134" spans="1:9" ht="49.5">
      <c r="A134" s="128" t="str">
        <f>B134&amp;C134</f>
        <v>DeclarationB25</v>
      </c>
      <c r="B134" s="128" t="s">
        <v>1008</v>
      </c>
      <c r="C134" s="128" t="s">
        <v>1145</v>
      </c>
      <c r="D134" s="128" t="s">
        <v>1146</v>
      </c>
      <c r="E134" s="246" t="s">
        <v>1147</v>
      </c>
      <c r="F134" s="292" t="s">
        <v>1148</v>
      </c>
      <c r="G134" s="128" t="s">
        <v>1149</v>
      </c>
      <c r="H134" s="298" t="s">
        <v>1150</v>
      </c>
      <c r="I134" s="128" t="s">
        <v>19087</v>
      </c>
    </row>
    <row r="135" spans="1:9" ht="28.5">
      <c r="A135" s="128" t="str">
        <f>B135&amp;C135</f>
        <v>DeclarationB31</v>
      </c>
      <c r="B135" s="128" t="s">
        <v>1008</v>
      </c>
      <c r="C135" s="128" t="s">
        <v>1151</v>
      </c>
      <c r="D135" s="128" t="s">
        <v>1152</v>
      </c>
      <c r="E135" s="128" t="s">
        <v>1153</v>
      </c>
      <c r="F135" s="292" t="s">
        <v>1154</v>
      </c>
      <c r="G135" s="128" t="s">
        <v>1155</v>
      </c>
      <c r="H135" s="298" t="s">
        <v>1156</v>
      </c>
      <c r="I135" s="128" t="s">
        <v>19088</v>
      </c>
    </row>
    <row r="136" spans="1:9" ht="81">
      <c r="A136" s="128" t="str">
        <f t="shared" si="4"/>
        <v>DeclarationB37</v>
      </c>
      <c r="B136" s="128" t="s">
        <v>1008</v>
      </c>
      <c r="C136" s="128" t="s">
        <v>1157</v>
      </c>
      <c r="D136" s="128" t="s">
        <v>1158</v>
      </c>
      <c r="E136" s="128" t="s">
        <v>1159</v>
      </c>
      <c r="F136" s="247" t="s">
        <v>1160</v>
      </c>
      <c r="G136" s="128" t="s">
        <v>1161</v>
      </c>
      <c r="H136" s="298" t="s">
        <v>1162</v>
      </c>
      <c r="I136" s="128" t="s">
        <v>19090</v>
      </c>
    </row>
    <row r="137" spans="1:9" ht="28.5">
      <c r="A137" s="128" t="str">
        <f t="shared" si="4"/>
        <v>DeclarationB43</v>
      </c>
      <c r="B137" s="128" t="s">
        <v>1008</v>
      </c>
      <c r="C137" s="128" t="s">
        <v>1163</v>
      </c>
      <c r="D137" s="128" t="s">
        <v>1164</v>
      </c>
      <c r="E137" s="246" t="s">
        <v>1165</v>
      </c>
      <c r="F137" s="247" t="s">
        <v>1166</v>
      </c>
      <c r="G137" s="128" t="s">
        <v>1167</v>
      </c>
      <c r="H137" s="298" t="s">
        <v>1168</v>
      </c>
      <c r="I137" s="128" t="s">
        <v>19091</v>
      </c>
    </row>
    <row r="138" spans="1:9" ht="28.5">
      <c r="A138" s="128" t="str">
        <f t="shared" si="4"/>
        <v>DeclarationB49</v>
      </c>
      <c r="B138" s="128" t="s">
        <v>1008</v>
      </c>
      <c r="C138" s="128" t="s">
        <v>1169</v>
      </c>
      <c r="D138" s="128" t="s">
        <v>1170</v>
      </c>
      <c r="E138" s="246" t="s">
        <v>1171</v>
      </c>
      <c r="F138" s="292" t="s">
        <v>1172</v>
      </c>
      <c r="G138" s="128" t="s">
        <v>1173</v>
      </c>
      <c r="H138" s="298" t="s">
        <v>1174</v>
      </c>
      <c r="I138" s="128" t="s">
        <v>19195</v>
      </c>
    </row>
    <row r="139" spans="1:9" ht="42.75">
      <c r="A139" s="128" t="str">
        <f t="shared" si="4"/>
        <v>DeclarationB55</v>
      </c>
      <c r="B139" s="128" t="s">
        <v>1008</v>
      </c>
      <c r="C139" s="128" t="s">
        <v>1175</v>
      </c>
      <c r="D139" s="128" t="s">
        <v>1176</v>
      </c>
      <c r="E139" s="250" t="s">
        <v>1177</v>
      </c>
      <c r="F139" s="247" t="s">
        <v>1178</v>
      </c>
      <c r="G139" s="128" t="s">
        <v>1179</v>
      </c>
      <c r="H139" s="298" t="s">
        <v>1180</v>
      </c>
      <c r="I139" s="128" t="s">
        <v>19196</v>
      </c>
    </row>
    <row r="140" spans="1:9" ht="57">
      <c r="A140" s="128" t="str">
        <f t="shared" si="4"/>
        <v>DeclarationB61</v>
      </c>
      <c r="B140" s="128" t="s">
        <v>1008</v>
      </c>
      <c r="C140" s="128" t="s">
        <v>1181</v>
      </c>
      <c r="D140" s="128" t="s">
        <v>1182</v>
      </c>
      <c r="E140" s="250" t="s">
        <v>1183</v>
      </c>
      <c r="F140" s="247" t="s">
        <v>1184</v>
      </c>
      <c r="G140" s="128" t="s">
        <v>1185</v>
      </c>
      <c r="H140" s="298" t="s">
        <v>1186</v>
      </c>
      <c r="I140" s="128" t="s">
        <v>19197</v>
      </c>
    </row>
    <row r="141" spans="1:9" ht="28.5">
      <c r="A141" s="128" t="str">
        <f t="shared" si="4"/>
        <v>DeclarationB67</v>
      </c>
      <c r="B141" s="128" t="s">
        <v>1008</v>
      </c>
      <c r="C141" s="128" t="s">
        <v>1187</v>
      </c>
      <c r="D141" s="128" t="s">
        <v>1188</v>
      </c>
      <c r="E141" s="246" t="s">
        <v>1189</v>
      </c>
      <c r="F141" s="247" t="s">
        <v>1190</v>
      </c>
      <c r="G141" s="128" t="s">
        <v>1191</v>
      </c>
      <c r="H141" s="298" t="s">
        <v>1192</v>
      </c>
      <c r="I141" s="128" t="s">
        <v>19101</v>
      </c>
    </row>
    <row r="142" spans="1:9" ht="42.75">
      <c r="A142" s="128" t="str">
        <f t="shared" si="4"/>
        <v>DeclarationB69</v>
      </c>
      <c r="B142" s="128" t="s">
        <v>1008</v>
      </c>
      <c r="C142" s="128" t="s">
        <v>1193</v>
      </c>
      <c r="D142" s="128" t="s">
        <v>1194</v>
      </c>
      <c r="E142" s="246" t="s">
        <v>12697</v>
      </c>
      <c r="F142" s="292" t="s">
        <v>1195</v>
      </c>
      <c r="G142" s="128" t="s">
        <v>1196</v>
      </c>
      <c r="H142" s="298" t="s">
        <v>1197</v>
      </c>
      <c r="I142" s="128" t="s">
        <v>19095</v>
      </c>
    </row>
    <row r="143" spans="1:9" ht="57">
      <c r="A143" s="128" t="str">
        <f t="shared" si="4"/>
        <v>DeclarationB71</v>
      </c>
      <c r="B143" s="128" t="s">
        <v>1008</v>
      </c>
      <c r="C143" s="128" t="s">
        <v>1198</v>
      </c>
      <c r="D143" s="128" t="s">
        <v>1199</v>
      </c>
      <c r="E143" s="246" t="s">
        <v>12698</v>
      </c>
      <c r="F143" s="247" t="s">
        <v>1200</v>
      </c>
      <c r="G143" s="128" t="s">
        <v>1201</v>
      </c>
      <c r="H143" s="298" t="s">
        <v>1202</v>
      </c>
      <c r="I143" s="128" t="s">
        <v>19096</v>
      </c>
    </row>
    <row r="144" spans="1:9" ht="57">
      <c r="A144" s="128" t="str">
        <f t="shared" ref="A144:A177" si="6">B144&amp;C144</f>
        <v>Declaration</v>
      </c>
      <c r="B144" s="128" t="s">
        <v>1008</v>
      </c>
      <c r="D144" s="128" t="s">
        <v>1203</v>
      </c>
      <c r="E144" s="246" t="s">
        <v>1204</v>
      </c>
      <c r="F144" s="267" t="s">
        <v>1205</v>
      </c>
      <c r="G144" s="128" t="s">
        <v>1206</v>
      </c>
      <c r="H144" s="298" t="s">
        <v>1207</v>
      </c>
      <c r="I144" s="128"/>
    </row>
    <row r="145" spans="1:9" ht="85.5">
      <c r="A145" s="128" t="str">
        <f t="shared" si="6"/>
        <v>DeclarationB73</v>
      </c>
      <c r="B145" s="128" t="s">
        <v>1008</v>
      </c>
      <c r="C145" s="128" t="s">
        <v>1208</v>
      </c>
      <c r="D145" s="128" t="s">
        <v>1209</v>
      </c>
      <c r="E145" s="250" t="s">
        <v>1210</v>
      </c>
      <c r="F145" s="247" t="s">
        <v>1211</v>
      </c>
      <c r="G145" s="128" t="s">
        <v>1212</v>
      </c>
      <c r="H145" s="298" t="s">
        <v>1213</v>
      </c>
      <c r="I145" s="128" t="s">
        <v>19097</v>
      </c>
    </row>
    <row r="146" spans="1:9" ht="54">
      <c r="A146" s="128" t="str">
        <f t="shared" si="6"/>
        <v>DeclarationB77</v>
      </c>
      <c r="B146" s="128" t="s">
        <v>1008</v>
      </c>
      <c r="C146" s="128" t="s">
        <v>1214</v>
      </c>
      <c r="D146" s="128" t="s">
        <v>1215</v>
      </c>
      <c r="E146" s="246" t="s">
        <v>12699</v>
      </c>
      <c r="F146" s="247" t="s">
        <v>1216</v>
      </c>
      <c r="G146" s="128" t="s">
        <v>1217</v>
      </c>
      <c r="H146" s="304" t="s">
        <v>1218</v>
      </c>
      <c r="I146" s="128" t="s">
        <v>19089</v>
      </c>
    </row>
    <row r="147" spans="1:9" ht="42.75">
      <c r="A147" s="128" t="str">
        <f t="shared" si="6"/>
        <v>DeclarationB79</v>
      </c>
      <c r="B147" s="128" t="s">
        <v>1008</v>
      </c>
      <c r="C147" s="128" t="s">
        <v>1219</v>
      </c>
      <c r="D147" s="128" t="s">
        <v>1220</v>
      </c>
      <c r="E147" s="250" t="s">
        <v>1221</v>
      </c>
      <c r="F147" s="292" t="s">
        <v>1222</v>
      </c>
      <c r="G147" s="128" t="s">
        <v>1223</v>
      </c>
      <c r="H147" s="298" t="s">
        <v>1224</v>
      </c>
      <c r="I147" s="128" t="s">
        <v>19094</v>
      </c>
    </row>
    <row r="148" spans="1:9" ht="42.75">
      <c r="A148" s="128" t="str">
        <f t="shared" si="6"/>
        <v>DeclarationB81</v>
      </c>
      <c r="B148" s="128" t="s">
        <v>1008</v>
      </c>
      <c r="C148" s="128" t="s">
        <v>1225</v>
      </c>
      <c r="D148" s="128" t="s">
        <v>1226</v>
      </c>
      <c r="E148" s="246" t="s">
        <v>12700</v>
      </c>
      <c r="F148" s="247" t="s">
        <v>1227</v>
      </c>
      <c r="G148" s="128" t="s">
        <v>1228</v>
      </c>
      <c r="H148" s="298" t="s">
        <v>1229</v>
      </c>
      <c r="I148" s="128" t="s">
        <v>19093</v>
      </c>
    </row>
    <row r="149" spans="1:9" ht="28.5">
      <c r="A149" s="128" t="str">
        <f t="shared" si="6"/>
        <v>DeclarationB83</v>
      </c>
      <c r="B149" s="128" t="s">
        <v>1008</v>
      </c>
      <c r="C149" s="128" t="s">
        <v>1230</v>
      </c>
      <c r="D149" s="128" t="s">
        <v>1231</v>
      </c>
      <c r="E149" s="246" t="s">
        <v>1232</v>
      </c>
      <c r="F149" s="247" t="s">
        <v>1233</v>
      </c>
      <c r="G149" s="128" t="s">
        <v>1234</v>
      </c>
      <c r="H149" s="304" t="s">
        <v>1235</v>
      </c>
      <c r="I149" s="128" t="s">
        <v>19092</v>
      </c>
    </row>
    <row r="150" spans="1:9" ht="28.5">
      <c r="A150" s="128" t="str">
        <f t="shared" si="6"/>
        <v>DeclarationD25</v>
      </c>
      <c r="B150" s="128" t="s">
        <v>1008</v>
      </c>
      <c r="C150" s="128" t="s">
        <v>1236</v>
      </c>
      <c r="D150" s="128" t="s">
        <v>1237</v>
      </c>
      <c r="E150" s="246" t="s">
        <v>1238</v>
      </c>
      <c r="F150" s="247" t="s">
        <v>1238</v>
      </c>
      <c r="G150" s="128" t="s">
        <v>1239</v>
      </c>
      <c r="H150" s="298" t="s">
        <v>1240</v>
      </c>
      <c r="I150" s="128" t="s">
        <v>19102</v>
      </c>
    </row>
    <row r="151" spans="1:9" ht="28.5">
      <c r="A151" s="128" t="str">
        <f t="shared" si="6"/>
        <v>DeclarationB68</v>
      </c>
      <c r="B151" s="128" t="s">
        <v>1008</v>
      </c>
      <c r="C151" s="128" t="s">
        <v>1241</v>
      </c>
      <c r="D151" s="128" t="s">
        <v>1242</v>
      </c>
      <c r="E151" s="246" t="s">
        <v>1243</v>
      </c>
      <c r="F151" s="247" t="s">
        <v>1244</v>
      </c>
      <c r="G151" s="128" t="s">
        <v>1245</v>
      </c>
      <c r="H151" s="298" t="s">
        <v>1242</v>
      </c>
      <c r="I151" s="128" t="s">
        <v>19103</v>
      </c>
    </row>
    <row r="152" spans="1:9" ht="28.5">
      <c r="A152" s="128" t="str">
        <f t="shared" si="6"/>
        <v>DeclarationG25</v>
      </c>
      <c r="B152" s="128" t="s">
        <v>1008</v>
      </c>
      <c r="C152" s="128" t="s">
        <v>1246</v>
      </c>
      <c r="D152" s="128" t="s">
        <v>1247</v>
      </c>
      <c r="E152" s="246" t="s">
        <v>1248</v>
      </c>
      <c r="F152" s="247" t="s">
        <v>1249</v>
      </c>
      <c r="G152" s="128" t="s">
        <v>1250</v>
      </c>
      <c r="H152" s="298" t="s">
        <v>1251</v>
      </c>
      <c r="I152" s="190" t="s">
        <v>19104</v>
      </c>
    </row>
    <row r="153" spans="1:9" ht="28.5">
      <c r="A153" s="128" t="str">
        <f t="shared" si="6"/>
        <v>DeclarationB26</v>
      </c>
      <c r="B153" s="128" t="s">
        <v>1008</v>
      </c>
      <c r="C153" s="128" t="s">
        <v>1252</v>
      </c>
      <c r="D153" s="128" t="s">
        <v>43</v>
      </c>
      <c r="E153" s="246" t="s">
        <v>1253</v>
      </c>
      <c r="F153" s="247" t="s">
        <v>1254</v>
      </c>
      <c r="G153" s="128" t="s">
        <v>1255</v>
      </c>
      <c r="H153" s="298" t="s">
        <v>43</v>
      </c>
      <c r="I153" s="190" t="s">
        <v>43</v>
      </c>
    </row>
    <row r="154" spans="1:9" ht="28.5">
      <c r="A154" s="128" t="str">
        <f t="shared" si="6"/>
        <v>DeclarationB27</v>
      </c>
      <c r="B154" s="128" t="s">
        <v>1008</v>
      </c>
      <c r="C154" s="128" t="s">
        <v>1256</v>
      </c>
      <c r="D154" s="128" t="s">
        <v>44</v>
      </c>
      <c r="E154" s="246" t="s">
        <v>12673</v>
      </c>
      <c r="F154" s="268" t="s">
        <v>1257</v>
      </c>
      <c r="G154" t="s">
        <v>12672</v>
      </c>
      <c r="H154" s="298" t="s">
        <v>44</v>
      </c>
      <c r="I154" s="190" t="s">
        <v>19105</v>
      </c>
    </row>
    <row r="155" spans="1:9" ht="28.5">
      <c r="A155" s="128" t="str">
        <f t="shared" si="6"/>
        <v>DeclarationB28</v>
      </c>
      <c r="B155" s="128" t="s">
        <v>1008</v>
      </c>
      <c r="C155" s="128" t="s">
        <v>1258</v>
      </c>
      <c r="G155"/>
      <c r="H155" s="298"/>
    </row>
    <row r="156" spans="1:9" ht="28.5">
      <c r="A156" s="128" t="str">
        <f t="shared" si="6"/>
        <v>DeclarationB29</v>
      </c>
      <c r="B156" s="128" t="s">
        <v>1008</v>
      </c>
      <c r="C156" s="128" t="s">
        <v>1259</v>
      </c>
      <c r="G156"/>
      <c r="H156" s="298"/>
    </row>
    <row r="157" spans="1:9" ht="28.5">
      <c r="A157" s="128" t="str">
        <f t="shared" si="6"/>
        <v>DeclarationB32</v>
      </c>
      <c r="B157" s="128" t="s">
        <v>1008</v>
      </c>
      <c r="C157" s="128" t="s">
        <v>1260</v>
      </c>
      <c r="D157" s="128" t="s">
        <v>43</v>
      </c>
      <c r="E157" s="246" t="s">
        <v>1253</v>
      </c>
      <c r="F157" s="247" t="s">
        <v>1254</v>
      </c>
      <c r="G157" s="128" t="s">
        <v>1255</v>
      </c>
      <c r="H157" s="298" t="s">
        <v>43</v>
      </c>
      <c r="I157" s="190" t="s">
        <v>43</v>
      </c>
    </row>
    <row r="158" spans="1:9" ht="28.5">
      <c r="A158" s="128" t="str">
        <f t="shared" si="6"/>
        <v>DeclarationB33</v>
      </c>
      <c r="B158" s="128" t="s">
        <v>1008</v>
      </c>
      <c r="C158" s="128" t="s">
        <v>1261</v>
      </c>
      <c r="D158" s="128" t="s">
        <v>44</v>
      </c>
      <c r="E158" s="246" t="s">
        <v>12673</v>
      </c>
      <c r="F158" s="268" t="s">
        <v>1257</v>
      </c>
      <c r="G158" t="s">
        <v>12672</v>
      </c>
      <c r="H158" s="298" t="s">
        <v>44</v>
      </c>
      <c r="I158" s="190" t="s">
        <v>19105</v>
      </c>
    </row>
    <row r="159" spans="1:9" ht="28.5">
      <c r="A159" s="128" t="str">
        <f t="shared" si="6"/>
        <v>DeclarationB34</v>
      </c>
      <c r="B159" s="128" t="s">
        <v>1008</v>
      </c>
      <c r="C159" s="128" t="s">
        <v>1262</v>
      </c>
      <c r="G159"/>
      <c r="H159" s="298"/>
    </row>
    <row r="160" spans="1:9" ht="28.5">
      <c r="A160" s="128" t="str">
        <f t="shared" si="6"/>
        <v>DeclarationB35</v>
      </c>
      <c r="B160" s="128" t="s">
        <v>1008</v>
      </c>
      <c r="C160" s="128" t="s">
        <v>1263</v>
      </c>
      <c r="G160"/>
      <c r="H160" s="298"/>
    </row>
    <row r="161" spans="1:9" ht="28.5">
      <c r="A161" s="128" t="str">
        <f t="shared" ref="A161:A164" si="7">B161&amp;C161</f>
        <v>DeclarationB38</v>
      </c>
      <c r="B161" s="128" t="s">
        <v>1008</v>
      </c>
      <c r="C161" s="128" t="s">
        <v>1264</v>
      </c>
      <c r="D161" s="128" t="s">
        <v>43</v>
      </c>
      <c r="E161" s="246" t="s">
        <v>1253</v>
      </c>
      <c r="F161" s="247" t="s">
        <v>1254</v>
      </c>
      <c r="G161" s="128" t="s">
        <v>1255</v>
      </c>
      <c r="H161" s="298" t="s">
        <v>43</v>
      </c>
      <c r="I161" s="190" t="s">
        <v>43</v>
      </c>
    </row>
    <row r="162" spans="1:9" ht="28.5">
      <c r="A162" s="128" t="str">
        <f t="shared" si="7"/>
        <v>DeclarationB39</v>
      </c>
      <c r="B162" s="128" t="s">
        <v>1008</v>
      </c>
      <c r="C162" s="128" t="s">
        <v>1265</v>
      </c>
      <c r="D162" s="128" t="s">
        <v>44</v>
      </c>
      <c r="E162" s="246" t="s">
        <v>12673</v>
      </c>
      <c r="F162" s="268" t="s">
        <v>1257</v>
      </c>
      <c r="G162" t="s">
        <v>12672</v>
      </c>
      <c r="H162" s="298" t="s">
        <v>44</v>
      </c>
      <c r="I162" s="190" t="s">
        <v>19105</v>
      </c>
    </row>
    <row r="163" spans="1:9" ht="28.5">
      <c r="A163" s="128" t="str">
        <f t="shared" si="7"/>
        <v>DeclarationB40</v>
      </c>
      <c r="B163" s="128" t="s">
        <v>1008</v>
      </c>
      <c r="C163" s="128" t="s">
        <v>1266</v>
      </c>
      <c r="G163"/>
      <c r="H163" s="298"/>
    </row>
    <row r="164" spans="1:9" ht="28.5">
      <c r="A164" s="128" t="str">
        <f t="shared" si="7"/>
        <v>DeclarationB41</v>
      </c>
      <c r="B164" s="128" t="s">
        <v>1008</v>
      </c>
      <c r="C164" s="128" t="s">
        <v>1267</v>
      </c>
      <c r="G164"/>
      <c r="H164" s="298"/>
    </row>
    <row r="165" spans="1:9">
      <c r="A165" s="128" t="str">
        <f t="shared" si="6"/>
        <v>DeclarationAth</v>
      </c>
      <c r="B165" s="128" t="s">
        <v>1008</v>
      </c>
      <c r="C165" s="128" t="s">
        <v>1268</v>
      </c>
      <c r="D165" s="128" t="s">
        <v>1269</v>
      </c>
      <c r="E165" s="246" t="s">
        <v>1270</v>
      </c>
      <c r="F165" s="247" t="s">
        <v>1271</v>
      </c>
      <c r="G165" s="128" t="s">
        <v>1272</v>
      </c>
      <c r="H165" s="298" t="s">
        <v>1273</v>
      </c>
      <c r="I165" s="190" t="s">
        <v>19106</v>
      </c>
    </row>
    <row r="166" spans="1:9" ht="28.5">
      <c r="A166" s="128" t="str">
        <f t="shared" si="6"/>
        <v>DeclarationB86</v>
      </c>
      <c r="B166" s="128" t="s">
        <v>1008</v>
      </c>
      <c r="C166" s="128" t="s">
        <v>1274</v>
      </c>
      <c r="D166" s="128" t="s">
        <v>25</v>
      </c>
      <c r="E166" s="246" t="s">
        <v>1275</v>
      </c>
      <c r="F166" s="247" t="s">
        <v>1276</v>
      </c>
      <c r="G166" s="128" t="s">
        <v>1277</v>
      </c>
      <c r="H166" s="298" t="s">
        <v>1278</v>
      </c>
      <c r="I166" s="190" t="s">
        <v>19107</v>
      </c>
    </row>
    <row r="167" spans="1:9" ht="28.5">
      <c r="A167" s="128" t="str">
        <f t="shared" si="6"/>
        <v>DeclarationB87</v>
      </c>
      <c r="B167" s="128" t="s">
        <v>1008</v>
      </c>
      <c r="C167" s="128" t="s">
        <v>1279</v>
      </c>
      <c r="D167" s="128" t="s">
        <v>22</v>
      </c>
      <c r="E167" s="246" t="s">
        <v>1280</v>
      </c>
      <c r="F167" s="247" t="s">
        <v>1281</v>
      </c>
      <c r="G167" s="128" t="s">
        <v>1282</v>
      </c>
      <c r="H167" s="298" t="s">
        <v>22</v>
      </c>
      <c r="I167" s="190" t="s">
        <v>19108</v>
      </c>
    </row>
    <row r="168" spans="1:9" ht="28.5">
      <c r="A168" s="128" t="str">
        <f t="shared" si="6"/>
        <v>DeclarationB88</v>
      </c>
      <c r="B168" s="128" t="s">
        <v>1008</v>
      </c>
      <c r="C168" s="128" t="s">
        <v>1283</v>
      </c>
      <c r="D168" s="128" t="s">
        <v>26</v>
      </c>
      <c r="E168" s="246" t="s">
        <v>1284</v>
      </c>
      <c r="F168" s="247" t="s">
        <v>1285</v>
      </c>
      <c r="G168" s="128" t="s">
        <v>1286</v>
      </c>
      <c r="H168" s="298" t="s">
        <v>1287</v>
      </c>
      <c r="I168" s="190" t="s">
        <v>19109</v>
      </c>
    </row>
    <row r="169" spans="1:9" ht="28.5">
      <c r="A169" s="128" t="str">
        <f t="shared" si="6"/>
        <v>DeclarationB89</v>
      </c>
      <c r="B169" s="128" t="s">
        <v>1008</v>
      </c>
      <c r="C169" s="128" t="s">
        <v>1288</v>
      </c>
      <c r="D169" s="269">
        <v>1</v>
      </c>
      <c r="E169" s="269">
        <v>1</v>
      </c>
      <c r="F169" s="270">
        <v>1</v>
      </c>
      <c r="G169" s="269">
        <v>1</v>
      </c>
      <c r="H169" s="298" t="s">
        <v>1289</v>
      </c>
      <c r="I169" s="314">
        <v>1</v>
      </c>
    </row>
    <row r="170" spans="1:9" ht="28.5">
      <c r="A170" s="128" t="str">
        <f t="shared" si="6"/>
        <v>DeclarationB90</v>
      </c>
      <c r="B170" s="128" t="s">
        <v>1008</v>
      </c>
      <c r="C170" s="128" t="s">
        <v>1290</v>
      </c>
      <c r="D170" s="271" t="s">
        <v>29</v>
      </c>
      <c r="E170" s="272" t="s">
        <v>1291</v>
      </c>
      <c r="F170" s="296" t="s">
        <v>1292</v>
      </c>
      <c r="G170" s="273" t="s">
        <v>1293</v>
      </c>
      <c r="H170" s="300" t="s">
        <v>1294</v>
      </c>
      <c r="I170" s="190" t="s">
        <v>19110</v>
      </c>
    </row>
    <row r="171" spans="1:9" ht="28.5">
      <c r="A171" s="128" t="str">
        <f t="shared" si="6"/>
        <v>DeclarationB91</v>
      </c>
      <c r="B171" s="128" t="s">
        <v>1008</v>
      </c>
      <c r="C171" s="128" t="s">
        <v>1295</v>
      </c>
      <c r="D171" s="271" t="s">
        <v>30</v>
      </c>
      <c r="E171" s="272" t="s">
        <v>1296</v>
      </c>
      <c r="F171" s="296" t="s">
        <v>1297</v>
      </c>
      <c r="G171" s="273" t="s">
        <v>1298</v>
      </c>
      <c r="H171" s="300" t="s">
        <v>1299</v>
      </c>
      <c r="I171" s="190" t="s">
        <v>19111</v>
      </c>
    </row>
    <row r="172" spans="1:9" ht="28.5">
      <c r="A172" s="128" t="str">
        <f t="shared" si="6"/>
        <v>DeclarationB92</v>
      </c>
      <c r="B172" s="128" t="s">
        <v>1008</v>
      </c>
      <c r="C172" s="128" t="s">
        <v>1300</v>
      </c>
      <c r="D172" s="271" t="s">
        <v>31</v>
      </c>
      <c r="E172" s="272" t="s">
        <v>1301</v>
      </c>
      <c r="F172" s="296" t="s">
        <v>1302</v>
      </c>
      <c r="G172" s="273" t="s">
        <v>1303</v>
      </c>
      <c r="H172" s="300" t="s">
        <v>1304</v>
      </c>
      <c r="I172" s="190" t="s">
        <v>19112</v>
      </c>
    </row>
    <row r="173" spans="1:9" ht="28.5">
      <c r="A173" s="128" t="str">
        <f t="shared" si="6"/>
        <v>DeclarationB93</v>
      </c>
      <c r="B173" s="128" t="s">
        <v>1008</v>
      </c>
      <c r="C173" s="128" t="s">
        <v>1305</v>
      </c>
      <c r="D173" s="271" t="s">
        <v>32</v>
      </c>
      <c r="E173" s="272" t="s">
        <v>1306</v>
      </c>
      <c r="F173" s="296" t="s">
        <v>1307</v>
      </c>
      <c r="G173" s="273" t="s">
        <v>1308</v>
      </c>
      <c r="H173" s="300" t="s">
        <v>1309</v>
      </c>
      <c r="I173" s="190" t="s">
        <v>19113</v>
      </c>
    </row>
    <row r="174" spans="1:9" ht="28.5">
      <c r="A174" s="128" t="str">
        <f t="shared" si="6"/>
        <v>DeclarationB94</v>
      </c>
      <c r="B174" s="128" t="s">
        <v>1008</v>
      </c>
      <c r="C174" s="128" t="s">
        <v>1310</v>
      </c>
      <c r="D174" s="128" t="s">
        <v>33</v>
      </c>
      <c r="E174" s="246" t="s">
        <v>1311</v>
      </c>
      <c r="F174" s="247" t="s">
        <v>1312</v>
      </c>
      <c r="G174" s="128" t="s">
        <v>1313</v>
      </c>
      <c r="H174" s="298" t="s">
        <v>1314</v>
      </c>
      <c r="I174" s="190" t="s">
        <v>19114</v>
      </c>
    </row>
    <row r="175" spans="1:9" ht="28.5">
      <c r="A175" s="128" t="str">
        <f t="shared" si="6"/>
        <v>DeclarationB95</v>
      </c>
      <c r="B175" s="128" t="s">
        <v>1008</v>
      </c>
      <c r="C175" s="128" t="s">
        <v>1315</v>
      </c>
      <c r="D175" s="274" t="s">
        <v>1316</v>
      </c>
      <c r="E175" s="275" t="s">
        <v>1317</v>
      </c>
      <c r="F175" s="292" t="s">
        <v>1318</v>
      </c>
      <c r="G175" s="276" t="s">
        <v>1319</v>
      </c>
      <c r="H175" s="298" t="s">
        <v>1320</v>
      </c>
      <c r="I175" s="128" t="s">
        <v>19116</v>
      </c>
    </row>
    <row r="176" spans="1:9" ht="28.5">
      <c r="A176" s="128" t="str">
        <f t="shared" si="6"/>
        <v>DeclarationB96</v>
      </c>
      <c r="B176" s="128" t="s">
        <v>1008</v>
      </c>
      <c r="C176" s="128" t="s">
        <v>1321</v>
      </c>
      <c r="D176" s="274" t="s">
        <v>1322</v>
      </c>
      <c r="E176" s="266" t="s">
        <v>1323</v>
      </c>
      <c r="F176" s="292" t="s">
        <v>1324</v>
      </c>
      <c r="G176" s="277" t="s">
        <v>1325</v>
      </c>
      <c r="H176" s="298" t="s">
        <v>1326</v>
      </c>
      <c r="I176" s="128" t="s">
        <v>19115</v>
      </c>
    </row>
    <row r="177" spans="1:9" ht="28.5">
      <c r="A177" s="128" t="str">
        <f t="shared" si="6"/>
        <v>DeclarationB97</v>
      </c>
      <c r="B177" s="128" t="s">
        <v>1008</v>
      </c>
      <c r="C177" s="128" t="s">
        <v>1327</v>
      </c>
      <c r="D177" s="274" t="s">
        <v>22</v>
      </c>
      <c r="E177" s="266" t="s">
        <v>1280</v>
      </c>
      <c r="F177" s="292" t="s">
        <v>1281</v>
      </c>
      <c r="G177" s="278" t="s">
        <v>1282</v>
      </c>
      <c r="H177" s="298" t="s">
        <v>1328</v>
      </c>
      <c r="I177" s="128" t="s">
        <v>19108</v>
      </c>
    </row>
    <row r="178" spans="1:9" ht="409.5">
      <c r="A178" s="128" t="str">
        <f t="shared" ref="A178:A237" si="8">B178&amp;C178</f>
        <v>Smelter Look-upA1</v>
      </c>
      <c r="B178" s="128" t="s">
        <v>1329</v>
      </c>
      <c r="C178" s="128" t="s">
        <v>381</v>
      </c>
      <c r="D178" s="128" t="s">
        <v>1330</v>
      </c>
      <c r="E178" s="246" t="s">
        <v>1331</v>
      </c>
      <c r="F178" s="292" t="s">
        <v>1332</v>
      </c>
      <c r="G178" s="128" t="s">
        <v>1333</v>
      </c>
      <c r="H178" s="298" t="s">
        <v>1334</v>
      </c>
      <c r="I178" s="128" t="s">
        <v>19117</v>
      </c>
    </row>
    <row r="179" spans="1:9" ht="28.5">
      <c r="A179" s="128" t="str">
        <f t="shared" si="8"/>
        <v>Smelter Look-upA4</v>
      </c>
      <c r="B179" s="128" t="s">
        <v>1329</v>
      </c>
      <c r="C179" s="128" t="s">
        <v>1335</v>
      </c>
      <c r="D179" s="128" t="s">
        <v>1336</v>
      </c>
      <c r="E179" s="279"/>
      <c r="F179" s="247" t="s">
        <v>1337</v>
      </c>
      <c r="G179" s="128" t="s">
        <v>1338</v>
      </c>
      <c r="H179" s="298" t="s">
        <v>1339</v>
      </c>
      <c r="I179" s="190" t="s">
        <v>19118</v>
      </c>
    </row>
    <row r="180" spans="1:9" ht="28.5">
      <c r="A180" s="128" t="str">
        <f t="shared" si="8"/>
        <v>Smelter Look-upB4</v>
      </c>
      <c r="B180" s="128" t="s">
        <v>1329</v>
      </c>
      <c r="C180" s="128" t="s">
        <v>785</v>
      </c>
      <c r="D180" s="128" t="s">
        <v>1340</v>
      </c>
      <c r="E180" s="295" t="s">
        <v>1341</v>
      </c>
      <c r="F180" s="292" t="s">
        <v>1342</v>
      </c>
      <c r="G180" s="128" t="s">
        <v>1343</v>
      </c>
      <c r="H180" s="298" t="s">
        <v>1344</v>
      </c>
      <c r="I180" s="190" t="s">
        <v>19119</v>
      </c>
    </row>
    <row r="181" spans="1:9" ht="28.5">
      <c r="A181" s="128" t="str">
        <f t="shared" si="8"/>
        <v>Smelter Look-up</v>
      </c>
      <c r="B181" s="128" t="s">
        <v>1329</v>
      </c>
      <c r="D181" s="128" t="s">
        <v>1345</v>
      </c>
      <c r="E181" s="279"/>
      <c r="F181" s="247" t="s">
        <v>1346</v>
      </c>
      <c r="G181" s="128" t="s">
        <v>1347</v>
      </c>
      <c r="H181" s="298" t="s">
        <v>1348</v>
      </c>
      <c r="I181" s="190" t="s">
        <v>19120</v>
      </c>
    </row>
    <row r="182" spans="1:9" ht="28.5">
      <c r="A182" s="128" t="str">
        <f t="shared" si="8"/>
        <v>Smelter Look-upC4</v>
      </c>
      <c r="B182" s="128" t="s">
        <v>1329</v>
      </c>
      <c r="C182" s="128" t="s">
        <v>900</v>
      </c>
      <c r="D182" s="128" t="s">
        <v>1349</v>
      </c>
      <c r="E182" s="279" t="s">
        <v>1350</v>
      </c>
      <c r="F182" s="247" t="s">
        <v>1351</v>
      </c>
      <c r="G182" s="128" t="s">
        <v>1352</v>
      </c>
      <c r="H182" s="298" t="s">
        <v>1353</v>
      </c>
      <c r="I182" s="190" t="s">
        <v>19121</v>
      </c>
    </row>
    <row r="183" spans="1:9" ht="28.5">
      <c r="A183" s="128" t="str">
        <f t="shared" si="8"/>
        <v>Smelter Look-upD4</v>
      </c>
      <c r="B183" s="128" t="s">
        <v>1329</v>
      </c>
      <c r="C183" s="128" t="s">
        <v>1354</v>
      </c>
      <c r="D183" s="128" t="s">
        <v>1355</v>
      </c>
      <c r="E183" s="279"/>
      <c r="F183" s="247" t="s">
        <v>1356</v>
      </c>
      <c r="G183" s="128" t="s">
        <v>1357</v>
      </c>
      <c r="H183" s="298" t="s">
        <v>1358</v>
      </c>
      <c r="I183" s="190" t="s">
        <v>19122</v>
      </c>
    </row>
    <row r="184" spans="1:9" ht="28.5">
      <c r="A184" s="128" t="str">
        <f t="shared" si="8"/>
        <v>Smelter Look-upE4</v>
      </c>
      <c r="B184" s="128" t="s">
        <v>1329</v>
      </c>
      <c r="C184" s="128" t="s">
        <v>1359</v>
      </c>
      <c r="D184" s="128" t="s">
        <v>1360</v>
      </c>
      <c r="E184" s="295" t="s">
        <v>1361</v>
      </c>
      <c r="F184" s="292" t="s">
        <v>1362</v>
      </c>
      <c r="G184" s="128" t="s">
        <v>1363</v>
      </c>
      <c r="H184" s="298" t="s">
        <v>1364</v>
      </c>
      <c r="I184" s="190" t="s">
        <v>19123</v>
      </c>
    </row>
    <row r="185" spans="1:9" ht="28.5">
      <c r="A185" s="128" t="str">
        <f t="shared" si="8"/>
        <v>Smelter Look-upF4</v>
      </c>
      <c r="B185" s="128" t="s">
        <v>1329</v>
      </c>
      <c r="C185" s="128" t="s">
        <v>1365</v>
      </c>
      <c r="D185" s="128" t="s">
        <v>1366</v>
      </c>
      <c r="E185" s="246" t="s">
        <v>1367</v>
      </c>
      <c r="F185" s="247" t="s">
        <v>1368</v>
      </c>
      <c r="G185" s="128" t="s">
        <v>1369</v>
      </c>
      <c r="H185" s="298" t="s">
        <v>1370</v>
      </c>
      <c r="I185" s="190" t="s">
        <v>19124</v>
      </c>
    </row>
    <row r="186" spans="1:9" ht="28.5">
      <c r="A186" s="128" t="str">
        <f t="shared" si="8"/>
        <v>Smelter Look-upG4</v>
      </c>
      <c r="B186" s="128" t="s">
        <v>1329</v>
      </c>
      <c r="C186" s="128" t="s">
        <v>1371</v>
      </c>
      <c r="D186" s="128" t="s">
        <v>1372</v>
      </c>
      <c r="E186" s="246" t="s">
        <v>1373</v>
      </c>
      <c r="F186" s="247" t="s">
        <v>1374</v>
      </c>
      <c r="G186" s="128" t="s">
        <v>1375</v>
      </c>
      <c r="H186" s="298" t="s">
        <v>1376</v>
      </c>
      <c r="I186" s="190" t="s">
        <v>19125</v>
      </c>
    </row>
    <row r="187" spans="1:9" ht="28.5">
      <c r="A187" s="128" t="str">
        <f t="shared" si="8"/>
        <v>Smelter Look-upH4</v>
      </c>
      <c r="B187" s="128" t="s">
        <v>1329</v>
      </c>
      <c r="C187" s="128" t="s">
        <v>1377</v>
      </c>
      <c r="D187" s="128" t="s">
        <v>1378</v>
      </c>
      <c r="E187" s="246" t="s">
        <v>1379</v>
      </c>
      <c r="F187" s="247" t="s">
        <v>1380</v>
      </c>
      <c r="G187" s="128" t="s">
        <v>1381</v>
      </c>
      <c r="H187" s="298" t="s">
        <v>1382</v>
      </c>
      <c r="I187" s="190" t="s">
        <v>19126</v>
      </c>
    </row>
    <row r="188" spans="1:9" ht="28.5">
      <c r="A188" s="128" t="str">
        <f t="shared" si="8"/>
        <v>Smelter Look-upI4</v>
      </c>
      <c r="B188" s="128" t="s">
        <v>1329</v>
      </c>
      <c r="C188" s="128" t="s">
        <v>1027</v>
      </c>
      <c r="D188" s="128" t="s">
        <v>1383</v>
      </c>
      <c r="E188" s="246" t="s">
        <v>1384</v>
      </c>
      <c r="F188" s="247" t="s">
        <v>1385</v>
      </c>
      <c r="G188" s="128" t="s">
        <v>1386</v>
      </c>
      <c r="H188" s="298" t="s">
        <v>1387</v>
      </c>
      <c r="I188" s="190" t="s">
        <v>19127</v>
      </c>
    </row>
    <row r="189" spans="1:9">
      <c r="A189" s="128" t="s">
        <v>1388</v>
      </c>
      <c r="B189" s="128" t="s">
        <v>1389</v>
      </c>
      <c r="C189" s="128" t="s">
        <v>1335</v>
      </c>
      <c r="D189" s="128" t="s">
        <v>1390</v>
      </c>
      <c r="E189" s="246" t="s">
        <v>1391</v>
      </c>
      <c r="F189" s="247" t="s">
        <v>1392</v>
      </c>
      <c r="G189" s="128" t="s">
        <v>1393</v>
      </c>
      <c r="H189" s="298" t="s">
        <v>1394</v>
      </c>
      <c r="I189" s="190" t="s">
        <v>19128</v>
      </c>
    </row>
    <row r="190" spans="1:9">
      <c r="A190" s="128" t="str">
        <f t="shared" si="8"/>
        <v>Smelter ListB4</v>
      </c>
      <c r="B190" s="128" t="s">
        <v>1389</v>
      </c>
      <c r="C190" s="128" t="s">
        <v>785</v>
      </c>
      <c r="D190" s="128" t="s">
        <v>1395</v>
      </c>
      <c r="E190" s="246" t="s">
        <v>1396</v>
      </c>
      <c r="F190" s="247" t="s">
        <v>1397</v>
      </c>
      <c r="G190" s="128" t="s">
        <v>1398</v>
      </c>
      <c r="H190" s="298" t="s">
        <v>1399</v>
      </c>
      <c r="I190" s="190" t="s">
        <v>19129</v>
      </c>
    </row>
    <row r="191" spans="1:9" ht="28.5">
      <c r="A191" s="128" t="str">
        <f t="shared" si="8"/>
        <v>Smelter ListC4</v>
      </c>
      <c r="B191" s="128" t="s">
        <v>1389</v>
      </c>
      <c r="C191" s="128" t="s">
        <v>900</v>
      </c>
      <c r="D191" s="128" t="s">
        <v>1340</v>
      </c>
      <c r="E191" s="295" t="s">
        <v>1341</v>
      </c>
      <c r="F191" s="292" t="s">
        <v>1342</v>
      </c>
      <c r="G191" s="128" t="s">
        <v>1343</v>
      </c>
      <c r="H191" s="298" t="s">
        <v>1344</v>
      </c>
      <c r="I191" s="190" t="s">
        <v>19119</v>
      </c>
    </row>
    <row r="192" spans="1:9" ht="28.5">
      <c r="A192" s="128" t="str">
        <f t="shared" si="8"/>
        <v>Smelter ListD4</v>
      </c>
      <c r="B192" s="128" t="s">
        <v>1389</v>
      </c>
      <c r="C192" s="128" t="s">
        <v>1354</v>
      </c>
      <c r="D192" s="280" t="s">
        <v>1400</v>
      </c>
      <c r="E192" s="295" t="s">
        <v>1401</v>
      </c>
      <c r="F192" s="292" t="s">
        <v>1402</v>
      </c>
      <c r="G192" s="280" t="s">
        <v>1403</v>
      </c>
      <c r="H192" s="298" t="s">
        <v>1404</v>
      </c>
      <c r="I192" s="190" t="s">
        <v>19130</v>
      </c>
    </row>
    <row r="193" spans="1:9" ht="15.75">
      <c r="A193" s="128" t="str">
        <f t="shared" si="8"/>
        <v>Smelter ListE4</v>
      </c>
      <c r="B193" s="128" t="s">
        <v>1389</v>
      </c>
      <c r="C193" s="128" t="s">
        <v>1359</v>
      </c>
      <c r="D193" s="128" t="s">
        <v>1405</v>
      </c>
      <c r="E193" s="246" t="s">
        <v>1406</v>
      </c>
      <c r="F193" s="247" t="s">
        <v>1407</v>
      </c>
      <c r="G193" s="128" t="s">
        <v>1408</v>
      </c>
      <c r="H193" s="298" t="s">
        <v>1409</v>
      </c>
      <c r="I193" s="190" t="s">
        <v>19131</v>
      </c>
    </row>
    <row r="194" spans="1:9" ht="28.5">
      <c r="A194" s="128" t="str">
        <f t="shared" si="8"/>
        <v>Smelter ListH4</v>
      </c>
      <c r="B194" s="128" t="s">
        <v>1389</v>
      </c>
      <c r="C194" s="128" t="s">
        <v>1377</v>
      </c>
      <c r="D194" s="128" t="s">
        <v>1372</v>
      </c>
      <c r="E194" s="246" t="s">
        <v>1373</v>
      </c>
      <c r="F194" s="247" t="s">
        <v>1374</v>
      </c>
      <c r="G194" s="128" t="s">
        <v>1375</v>
      </c>
      <c r="H194" s="298" t="s">
        <v>1376</v>
      </c>
      <c r="I194" s="190" t="s">
        <v>19125</v>
      </c>
    </row>
    <row r="195" spans="1:9">
      <c r="A195" s="128" t="str">
        <f t="shared" si="8"/>
        <v>Smelter ListI4</v>
      </c>
      <c r="B195" s="128" t="s">
        <v>1389</v>
      </c>
      <c r="C195" s="128" t="s">
        <v>1027</v>
      </c>
      <c r="D195" s="128" t="s">
        <v>1378</v>
      </c>
      <c r="E195" s="246" t="s">
        <v>1379</v>
      </c>
      <c r="F195" s="247" t="s">
        <v>1380</v>
      </c>
      <c r="G195" s="128" t="s">
        <v>1381</v>
      </c>
      <c r="H195" s="298" t="s">
        <v>1382</v>
      </c>
      <c r="I195" s="190" t="s">
        <v>19126</v>
      </c>
    </row>
    <row r="196" spans="1:9">
      <c r="A196" s="128" t="str">
        <f t="shared" si="8"/>
        <v>Smelter ListJ4</v>
      </c>
      <c r="B196" s="128" t="s">
        <v>1389</v>
      </c>
      <c r="C196" s="128" t="s">
        <v>1410</v>
      </c>
      <c r="D196" s="128" t="s">
        <v>1383</v>
      </c>
      <c r="E196" s="246" t="s">
        <v>1384</v>
      </c>
      <c r="F196" s="247" t="s">
        <v>1385</v>
      </c>
      <c r="G196" s="128" t="s">
        <v>1386</v>
      </c>
      <c r="H196" s="298" t="s">
        <v>1387</v>
      </c>
      <c r="I196" s="190" t="s">
        <v>19127</v>
      </c>
    </row>
    <row r="197" spans="1:9">
      <c r="A197" s="128" t="str">
        <f t="shared" si="8"/>
        <v>Smelter ListK4</v>
      </c>
      <c r="B197" s="128" t="s">
        <v>1389</v>
      </c>
      <c r="C197" s="128" t="s">
        <v>1411</v>
      </c>
      <c r="D197" s="128" t="s">
        <v>1412</v>
      </c>
      <c r="E197" s="246" t="s">
        <v>1413</v>
      </c>
      <c r="F197" s="247" t="s">
        <v>1414</v>
      </c>
      <c r="G197" s="128" t="s">
        <v>1415</v>
      </c>
      <c r="H197" s="298" t="s">
        <v>1416</v>
      </c>
      <c r="I197" s="190" t="s">
        <v>19132</v>
      </c>
    </row>
    <row r="198" spans="1:9">
      <c r="A198" s="128" t="str">
        <f t="shared" si="8"/>
        <v>Smelter ListL4</v>
      </c>
      <c r="B198" s="128" t="s">
        <v>1389</v>
      </c>
      <c r="C198" s="128" t="s">
        <v>1417</v>
      </c>
      <c r="D198" s="128" t="s">
        <v>1418</v>
      </c>
      <c r="E198" s="246" t="s">
        <v>1419</v>
      </c>
      <c r="F198" s="247" t="s">
        <v>1420</v>
      </c>
      <c r="G198" s="128" t="s">
        <v>1421</v>
      </c>
      <c r="H198" s="298" t="s">
        <v>1422</v>
      </c>
      <c r="I198" s="190" t="s">
        <v>19133</v>
      </c>
    </row>
    <row r="199" spans="1:9" ht="28.5">
      <c r="A199" s="128" t="str">
        <f t="shared" si="8"/>
        <v>Smelter ListM4</v>
      </c>
      <c r="B199" s="128" t="s">
        <v>1389</v>
      </c>
      <c r="C199" s="128" t="s">
        <v>1423</v>
      </c>
      <c r="D199" s="128" t="s">
        <v>1424</v>
      </c>
      <c r="E199" s="246" t="s">
        <v>1425</v>
      </c>
      <c r="F199" s="247" t="s">
        <v>1426</v>
      </c>
      <c r="G199" s="128" t="s">
        <v>1427</v>
      </c>
      <c r="H199" s="298" t="s">
        <v>1428</v>
      </c>
      <c r="I199" s="190" t="s">
        <v>19134</v>
      </c>
    </row>
    <row r="200" spans="1:9" ht="28.5">
      <c r="A200" s="128" t="str">
        <f t="shared" si="8"/>
        <v>Smelter ListN4</v>
      </c>
      <c r="B200" s="128" t="s">
        <v>1389</v>
      </c>
      <c r="C200" s="128" t="s">
        <v>1429</v>
      </c>
      <c r="D200" s="128" t="s">
        <v>1430</v>
      </c>
      <c r="E200" s="246" t="s">
        <v>1431</v>
      </c>
      <c r="F200" s="247" t="s">
        <v>1432</v>
      </c>
      <c r="G200" s="128" t="s">
        <v>1433</v>
      </c>
      <c r="H200" s="298" t="s">
        <v>1434</v>
      </c>
      <c r="I200" s="128" t="s">
        <v>19135</v>
      </c>
    </row>
    <row r="201" spans="1:9" ht="42.75">
      <c r="A201" s="128" t="str">
        <f t="shared" si="8"/>
        <v>Smelter ListO4</v>
      </c>
      <c r="B201" s="128" t="s">
        <v>1389</v>
      </c>
      <c r="C201" s="128" t="s">
        <v>1435</v>
      </c>
      <c r="D201" s="128" t="s">
        <v>1436</v>
      </c>
      <c r="E201" s="246" t="s">
        <v>1437</v>
      </c>
      <c r="F201" s="247" t="s">
        <v>1438</v>
      </c>
      <c r="G201" s="128" t="s">
        <v>1439</v>
      </c>
      <c r="H201" s="298" t="s">
        <v>1440</v>
      </c>
      <c r="I201" s="128" t="s">
        <v>19136</v>
      </c>
    </row>
    <row r="202" spans="1:9" ht="28.5">
      <c r="A202" s="128" t="str">
        <f t="shared" si="8"/>
        <v>Smelter ListP4</v>
      </c>
      <c r="B202" s="128" t="s">
        <v>1389</v>
      </c>
      <c r="C202" s="128" t="s">
        <v>1441</v>
      </c>
      <c r="D202" s="128" t="s">
        <v>1442</v>
      </c>
      <c r="E202" s="246" t="s">
        <v>1443</v>
      </c>
      <c r="F202" s="247" t="s">
        <v>1444</v>
      </c>
      <c r="G202" s="128" t="s">
        <v>1445</v>
      </c>
      <c r="H202" s="298" t="s">
        <v>1446</v>
      </c>
      <c r="I202" s="128" t="s">
        <v>19137</v>
      </c>
    </row>
    <row r="203" spans="1:9" ht="28.5">
      <c r="A203" s="128" t="str">
        <f t="shared" si="8"/>
        <v>Smelter ListQ4</v>
      </c>
      <c r="B203" s="128" t="s">
        <v>1389</v>
      </c>
      <c r="C203" s="128" t="s">
        <v>1447</v>
      </c>
      <c r="D203" s="128" t="s">
        <v>1247</v>
      </c>
      <c r="E203" s="246" t="s">
        <v>1248</v>
      </c>
      <c r="F203" s="247" t="s">
        <v>1249</v>
      </c>
      <c r="G203" s="128" t="s">
        <v>1250</v>
      </c>
      <c r="H203" s="298" t="s">
        <v>1251</v>
      </c>
      <c r="I203" s="128" t="s">
        <v>19104</v>
      </c>
    </row>
    <row r="204" spans="1:9" ht="28.5">
      <c r="A204" s="128" t="str">
        <f t="shared" si="8"/>
        <v>Smelter ListJ2</v>
      </c>
      <c r="B204" s="128" t="s">
        <v>1389</v>
      </c>
      <c r="C204" s="128" t="s">
        <v>1448</v>
      </c>
      <c r="D204" s="128" t="s">
        <v>1449</v>
      </c>
      <c r="E204" s="246" t="s">
        <v>1450</v>
      </c>
      <c r="F204" s="247" t="s">
        <v>1451</v>
      </c>
      <c r="G204" s="128" t="s">
        <v>1452</v>
      </c>
      <c r="H204" s="298" t="s">
        <v>1453</v>
      </c>
      <c r="I204" s="128" t="s">
        <v>19138</v>
      </c>
    </row>
    <row r="205" spans="1:9" ht="27">
      <c r="A205" s="128" t="str">
        <f t="shared" si="8"/>
        <v>Smelter ListB2</v>
      </c>
      <c r="B205" s="128" t="s">
        <v>1389</v>
      </c>
      <c r="C205" s="128" t="s">
        <v>774</v>
      </c>
      <c r="D205" s="281" t="s">
        <v>1454</v>
      </c>
      <c r="E205" s="246" t="s">
        <v>1455</v>
      </c>
      <c r="F205" s="247" t="s">
        <v>1456</v>
      </c>
      <c r="G205" s="281" t="s">
        <v>1457</v>
      </c>
      <c r="H205" s="298" t="s">
        <v>1458</v>
      </c>
      <c r="I205" s="128" t="s">
        <v>19139</v>
      </c>
    </row>
    <row r="206" spans="1:9" ht="409.5">
      <c r="A206" s="128" t="str">
        <f>B206&amp;C206</f>
        <v>Smelter ListB3</v>
      </c>
      <c r="B206" s="128" t="s">
        <v>1389</v>
      </c>
      <c r="C206" s="128" t="s">
        <v>779</v>
      </c>
      <c r="D206" s="281" t="s">
        <v>1459</v>
      </c>
      <c r="E206" s="297" t="s">
        <v>1460</v>
      </c>
      <c r="F206" s="292" t="s">
        <v>1461</v>
      </c>
      <c r="G206" s="282" t="s">
        <v>1462</v>
      </c>
      <c r="H206" s="298" t="s">
        <v>1463</v>
      </c>
      <c r="I206" s="128" t="s">
        <v>19140</v>
      </c>
    </row>
    <row r="207" spans="1:9">
      <c r="A207" s="128" t="str">
        <f t="shared" si="8"/>
        <v>Smelter ListF4</v>
      </c>
      <c r="B207" s="128" t="s">
        <v>1389</v>
      </c>
      <c r="C207" s="128" t="s">
        <v>1365</v>
      </c>
      <c r="D207" s="128" t="s">
        <v>1464</v>
      </c>
      <c r="E207" s="246" t="s">
        <v>1465</v>
      </c>
      <c r="F207" s="247" t="s">
        <v>885</v>
      </c>
      <c r="G207" s="128" t="s">
        <v>1466</v>
      </c>
      <c r="H207" s="298" t="s">
        <v>1467</v>
      </c>
      <c r="I207" s="128" t="s">
        <v>19141</v>
      </c>
    </row>
    <row r="208" spans="1:9" ht="28.5">
      <c r="A208" s="128" t="str">
        <f t="shared" si="8"/>
        <v>Smelter ListG4</v>
      </c>
      <c r="B208" s="128" t="s">
        <v>1389</v>
      </c>
      <c r="C208" s="128" t="s">
        <v>1371</v>
      </c>
      <c r="D208" s="128" t="s">
        <v>1366</v>
      </c>
      <c r="E208" s="246" t="s">
        <v>1367</v>
      </c>
      <c r="F208" s="247" t="s">
        <v>1368</v>
      </c>
      <c r="G208" s="128" t="s">
        <v>1468</v>
      </c>
      <c r="H208" s="298" t="s">
        <v>1370</v>
      </c>
      <c r="I208" s="128" t="s">
        <v>19124</v>
      </c>
    </row>
    <row r="209" spans="1:9" ht="28.5">
      <c r="A209" s="128" t="str">
        <f t="shared" si="8"/>
        <v>Smelter ListAH5</v>
      </c>
      <c r="B209" s="128" t="s">
        <v>1389</v>
      </c>
      <c r="C209" s="128" t="s">
        <v>1469</v>
      </c>
      <c r="D209" s="128" t="s">
        <v>25</v>
      </c>
      <c r="E209" s="246" t="s">
        <v>1275</v>
      </c>
      <c r="F209" s="247" t="s">
        <v>1276</v>
      </c>
      <c r="G209" s="128" t="s">
        <v>1277</v>
      </c>
      <c r="H209" s="298" t="s">
        <v>1278</v>
      </c>
      <c r="I209" s="128" t="s">
        <v>19107</v>
      </c>
    </row>
    <row r="210" spans="1:9" ht="28.5">
      <c r="A210" s="128" t="str">
        <f t="shared" si="8"/>
        <v>Smelter ListAH6</v>
      </c>
      <c r="B210" s="128" t="s">
        <v>1389</v>
      </c>
      <c r="C210" s="128" t="s">
        <v>1470</v>
      </c>
      <c r="D210" s="128" t="s">
        <v>22</v>
      </c>
      <c r="E210" s="246" t="s">
        <v>1280</v>
      </c>
      <c r="F210" s="247" t="s">
        <v>1281</v>
      </c>
      <c r="G210" s="128" t="s">
        <v>1282</v>
      </c>
      <c r="H210" s="298" t="s">
        <v>22</v>
      </c>
      <c r="I210" s="128" t="s">
        <v>19108</v>
      </c>
    </row>
    <row r="211" spans="1:9" ht="28.5">
      <c r="A211" s="128" t="str">
        <f t="shared" si="8"/>
        <v>Smelter ListAH7</v>
      </c>
      <c r="B211" s="128" t="s">
        <v>1389</v>
      </c>
      <c r="C211" s="128" t="s">
        <v>1471</v>
      </c>
      <c r="D211" s="128" t="s">
        <v>26</v>
      </c>
      <c r="E211" s="246" t="s">
        <v>1284</v>
      </c>
      <c r="F211" s="247" t="s">
        <v>1285</v>
      </c>
      <c r="G211" s="128" t="s">
        <v>1286</v>
      </c>
      <c r="H211" s="298" t="s">
        <v>1287</v>
      </c>
      <c r="I211" s="128" t="s">
        <v>19109</v>
      </c>
    </row>
    <row r="212" spans="1:9" ht="42.75">
      <c r="A212" s="128" t="str">
        <f t="shared" si="8"/>
        <v>CheckerA1</v>
      </c>
      <c r="B212" s="128" t="s">
        <v>1472</v>
      </c>
      <c r="C212" s="128" t="s">
        <v>381</v>
      </c>
      <c r="D212" s="128" t="s">
        <v>1473</v>
      </c>
      <c r="E212" s="246" t="s">
        <v>1474</v>
      </c>
      <c r="F212" s="247" t="s">
        <v>1475</v>
      </c>
      <c r="G212" s="128" t="s">
        <v>1476</v>
      </c>
      <c r="H212" s="298" t="s">
        <v>1477</v>
      </c>
      <c r="I212" s="128" t="s">
        <v>19142</v>
      </c>
    </row>
    <row r="213" spans="1:9">
      <c r="A213" s="128" t="str">
        <f t="shared" si="8"/>
        <v>CheckerD1</v>
      </c>
      <c r="B213" s="128" t="s">
        <v>1472</v>
      </c>
      <c r="C213" s="128" t="s">
        <v>1478</v>
      </c>
      <c r="D213" s="128" t="s">
        <v>1479</v>
      </c>
      <c r="E213" s="246" t="s">
        <v>1480</v>
      </c>
      <c r="F213" s="247" t="s">
        <v>1481</v>
      </c>
      <c r="G213" s="128" t="s">
        <v>1482</v>
      </c>
      <c r="H213" s="298" t="s">
        <v>1483</v>
      </c>
      <c r="I213" s="128" t="s">
        <v>19143</v>
      </c>
    </row>
    <row r="214" spans="1:9">
      <c r="A214" s="128" t="str">
        <f t="shared" si="8"/>
        <v>CheckerA3</v>
      </c>
      <c r="B214" s="128" t="s">
        <v>1472</v>
      </c>
      <c r="C214" s="128" t="s">
        <v>390</v>
      </c>
      <c r="D214" s="128" t="s">
        <v>1484</v>
      </c>
      <c r="E214" s="246" t="s">
        <v>1485</v>
      </c>
      <c r="F214" s="247" t="s">
        <v>1486</v>
      </c>
      <c r="G214" s="128" t="s">
        <v>1487</v>
      </c>
      <c r="H214" s="298" t="s">
        <v>1488</v>
      </c>
      <c r="I214" s="128" t="s">
        <v>19144</v>
      </c>
    </row>
    <row r="215" spans="1:9">
      <c r="A215" s="128" t="str">
        <f t="shared" si="8"/>
        <v>CheckerB3</v>
      </c>
      <c r="B215" s="128" t="s">
        <v>1472</v>
      </c>
      <c r="C215" s="128" t="s">
        <v>779</v>
      </c>
      <c r="D215" s="128" t="s">
        <v>1489</v>
      </c>
      <c r="E215" s="246" t="s">
        <v>1490</v>
      </c>
      <c r="F215" s="247" t="s">
        <v>1238</v>
      </c>
      <c r="G215" s="128" t="s">
        <v>1491</v>
      </c>
      <c r="H215" s="298" t="s">
        <v>1492</v>
      </c>
      <c r="I215" s="128" t="s">
        <v>19145</v>
      </c>
    </row>
    <row r="216" spans="1:9">
      <c r="A216" s="128" t="str">
        <f t="shared" si="8"/>
        <v>CheckerC3</v>
      </c>
      <c r="B216" s="128" t="s">
        <v>1472</v>
      </c>
      <c r="C216" s="128" t="s">
        <v>894</v>
      </c>
      <c r="D216" s="128" t="s">
        <v>1493</v>
      </c>
      <c r="E216" s="246" t="s">
        <v>1494</v>
      </c>
      <c r="F216" s="247" t="s">
        <v>1495</v>
      </c>
      <c r="G216" s="128" t="s">
        <v>1496</v>
      </c>
      <c r="H216" s="298" t="s">
        <v>1497</v>
      </c>
      <c r="I216" s="128" t="s">
        <v>19146</v>
      </c>
    </row>
    <row r="217" spans="1:9">
      <c r="A217" s="128" t="str">
        <f t="shared" si="8"/>
        <v>CheckerD3</v>
      </c>
      <c r="B217" s="128" t="s">
        <v>1472</v>
      </c>
      <c r="C217" s="128" t="s">
        <v>1498</v>
      </c>
      <c r="D217" s="128" t="s">
        <v>1499</v>
      </c>
      <c r="E217" s="246" t="s">
        <v>1500</v>
      </c>
      <c r="F217" s="247" t="s">
        <v>1501</v>
      </c>
      <c r="G217" s="128" t="s">
        <v>1502</v>
      </c>
      <c r="H217" s="298" t="s">
        <v>1503</v>
      </c>
      <c r="I217" s="128" t="s">
        <v>19147</v>
      </c>
    </row>
    <row r="218" spans="1:9" ht="32.25" customHeight="1">
      <c r="A218" s="128" t="s">
        <v>1504</v>
      </c>
      <c r="B218" s="128" t="s">
        <v>1472</v>
      </c>
      <c r="C218" s="128" t="s">
        <v>1505</v>
      </c>
      <c r="D218" s="128" t="s">
        <v>1506</v>
      </c>
      <c r="E218" s="246" t="s">
        <v>1507</v>
      </c>
      <c r="F218" s="247" t="s">
        <v>1508</v>
      </c>
      <c r="G218" s="128" t="s">
        <v>1509</v>
      </c>
      <c r="H218" s="298" t="s">
        <v>1510</v>
      </c>
      <c r="I218" s="128" t="s">
        <v>19148</v>
      </c>
    </row>
    <row r="219" spans="1:9" ht="32.25" customHeight="1">
      <c r="A219" s="128" t="str">
        <f t="shared" si="8"/>
        <v>CheckerB63</v>
      </c>
      <c r="B219" s="128" t="s">
        <v>1472</v>
      </c>
      <c r="C219" s="128" t="s">
        <v>1511</v>
      </c>
      <c r="D219" s="128" t="s">
        <v>1506</v>
      </c>
      <c r="E219" s="246" t="s">
        <v>1507</v>
      </c>
      <c r="F219" s="247" t="s">
        <v>1512</v>
      </c>
      <c r="G219" s="128" t="s">
        <v>1509</v>
      </c>
      <c r="H219" s="298" t="s">
        <v>1510</v>
      </c>
      <c r="I219" s="128" t="s">
        <v>19148</v>
      </c>
    </row>
    <row r="220" spans="1:9" ht="32.25" customHeight="1">
      <c r="A220" s="128" t="str">
        <f t="shared" si="8"/>
        <v>CheckerB64</v>
      </c>
      <c r="B220" s="128" t="s">
        <v>1472</v>
      </c>
      <c r="C220" s="128" t="s">
        <v>1513</v>
      </c>
      <c r="D220" s="128" t="s">
        <v>1506</v>
      </c>
      <c r="E220" s="246" t="s">
        <v>1507</v>
      </c>
      <c r="F220" s="247" t="s">
        <v>1512</v>
      </c>
      <c r="G220" s="128" t="s">
        <v>1509</v>
      </c>
      <c r="H220" s="298" t="s">
        <v>1510</v>
      </c>
      <c r="I220" s="128" t="s">
        <v>19148</v>
      </c>
    </row>
    <row r="221" spans="1:9" ht="32.25" customHeight="1">
      <c r="A221" s="128" t="str">
        <f t="shared" si="8"/>
        <v>CheckerB65</v>
      </c>
      <c r="B221" s="128" t="s">
        <v>1472</v>
      </c>
      <c r="C221" s="128" t="s">
        <v>1514</v>
      </c>
      <c r="D221" s="128" t="s">
        <v>1506</v>
      </c>
      <c r="E221" s="246" t="s">
        <v>1507</v>
      </c>
      <c r="F221" s="247" t="s">
        <v>1512</v>
      </c>
      <c r="G221" s="128" t="s">
        <v>1509</v>
      </c>
      <c r="H221" s="298" t="s">
        <v>1510</v>
      </c>
      <c r="I221" s="128" t="s">
        <v>19148</v>
      </c>
    </row>
    <row r="222" spans="1:9" ht="32.25" customHeight="1">
      <c r="A222" s="128" t="str">
        <f t="shared" si="8"/>
        <v>CheckerCOMP</v>
      </c>
      <c r="B222" s="128" t="s">
        <v>1472</v>
      </c>
      <c r="C222" s="128" t="s">
        <v>1515</v>
      </c>
      <c r="D222" s="128" t="s">
        <v>1516</v>
      </c>
      <c r="E222" s="246" t="s">
        <v>1517</v>
      </c>
      <c r="F222" s="247" t="s">
        <v>1518</v>
      </c>
      <c r="G222" s="128" t="s">
        <v>1519</v>
      </c>
      <c r="H222" s="298" t="s">
        <v>1520</v>
      </c>
      <c r="I222" s="128" t="s">
        <v>19149</v>
      </c>
    </row>
    <row r="223" spans="1:9" ht="28.5">
      <c r="A223" s="128" t="str">
        <f t="shared" si="8"/>
        <v>CheckerJ4</v>
      </c>
      <c r="B223" s="128" t="s">
        <v>1472</v>
      </c>
      <c r="C223" s="128" t="s">
        <v>1410</v>
      </c>
      <c r="D223" s="128" t="s">
        <v>1521</v>
      </c>
      <c r="E223" s="246" t="s">
        <v>1522</v>
      </c>
      <c r="F223" s="247" t="s">
        <v>1523</v>
      </c>
      <c r="G223" s="128" t="s">
        <v>1524</v>
      </c>
      <c r="H223" s="298" t="s">
        <v>1525</v>
      </c>
      <c r="I223" s="128" t="s">
        <v>19150</v>
      </c>
    </row>
    <row r="224" spans="1:9" ht="28.5">
      <c r="A224" s="128" t="str">
        <f t="shared" si="8"/>
        <v>CheckerJ5</v>
      </c>
      <c r="B224" s="128" t="s">
        <v>1472</v>
      </c>
      <c r="C224" s="128" t="s">
        <v>1526</v>
      </c>
      <c r="D224" s="128" t="s">
        <v>1527</v>
      </c>
      <c r="E224" s="246" t="s">
        <v>1528</v>
      </c>
      <c r="F224" s="247" t="s">
        <v>1529</v>
      </c>
      <c r="G224" s="128" t="s">
        <v>1530</v>
      </c>
      <c r="H224" s="298" t="s">
        <v>1531</v>
      </c>
      <c r="I224" s="128" t="s">
        <v>19151</v>
      </c>
    </row>
    <row r="225" spans="1:9" ht="28.5">
      <c r="A225" s="128" t="str">
        <f t="shared" si="8"/>
        <v>CheckerJ6</v>
      </c>
      <c r="B225" s="128" t="s">
        <v>1472</v>
      </c>
      <c r="C225" s="128" t="s">
        <v>1532</v>
      </c>
      <c r="D225" s="128" t="s">
        <v>1533</v>
      </c>
      <c r="E225" s="246" t="s">
        <v>1534</v>
      </c>
      <c r="F225" s="247" t="s">
        <v>1535</v>
      </c>
      <c r="G225" s="128" t="s">
        <v>1536</v>
      </c>
      <c r="H225" s="298" t="s">
        <v>1537</v>
      </c>
      <c r="I225" s="128" t="s">
        <v>19152</v>
      </c>
    </row>
    <row r="226" spans="1:9" ht="28.5">
      <c r="A226" s="128" t="str">
        <f t="shared" si="8"/>
        <v>CheckerJ7</v>
      </c>
      <c r="B226" s="128" t="s">
        <v>1472</v>
      </c>
      <c r="C226" s="128" t="s">
        <v>1538</v>
      </c>
      <c r="D226" s="128" t="s">
        <v>1539</v>
      </c>
      <c r="E226" s="246" t="s">
        <v>1540</v>
      </c>
      <c r="F226" s="247" t="s">
        <v>1541</v>
      </c>
      <c r="G226" s="128" t="s">
        <v>1542</v>
      </c>
      <c r="H226" s="298" t="s">
        <v>1543</v>
      </c>
      <c r="I226" s="128" t="s">
        <v>19153</v>
      </c>
    </row>
    <row r="227" spans="1:9" ht="28.5">
      <c r="A227" s="128" t="str">
        <f t="shared" si="8"/>
        <v>CheckerJ8</v>
      </c>
      <c r="B227" s="128" t="s">
        <v>1472</v>
      </c>
      <c r="C227" s="128" t="s">
        <v>1544</v>
      </c>
      <c r="D227" s="128" t="s">
        <v>1545</v>
      </c>
      <c r="E227" s="246" t="s">
        <v>1546</v>
      </c>
      <c r="F227" s="247" t="s">
        <v>1547</v>
      </c>
      <c r="G227" s="128" t="s">
        <v>1548</v>
      </c>
      <c r="H227" s="298" t="s">
        <v>1549</v>
      </c>
      <c r="I227" s="128" t="s">
        <v>19154</v>
      </c>
    </row>
    <row r="228" spans="1:9" ht="28.5">
      <c r="A228" s="128" t="str">
        <f t="shared" si="8"/>
        <v>CheckerJ9</v>
      </c>
      <c r="B228" s="128" t="s">
        <v>1472</v>
      </c>
      <c r="C228" s="128" t="s">
        <v>1550</v>
      </c>
      <c r="D228" s="128" t="s">
        <v>1551</v>
      </c>
      <c r="E228" s="246" t="s">
        <v>1552</v>
      </c>
      <c r="F228" s="247" t="s">
        <v>1553</v>
      </c>
      <c r="G228" s="128" t="s">
        <v>1554</v>
      </c>
      <c r="H228" s="298" t="s">
        <v>1555</v>
      </c>
      <c r="I228" s="128" t="s">
        <v>19155</v>
      </c>
    </row>
    <row r="229" spans="1:9" ht="42.75">
      <c r="A229" s="128" t="str">
        <f t="shared" si="8"/>
        <v>CheckerJ10</v>
      </c>
      <c r="B229" s="128" t="s">
        <v>1472</v>
      </c>
      <c r="C229" s="128" t="s">
        <v>1556</v>
      </c>
      <c r="D229" s="128" t="s">
        <v>1557</v>
      </c>
      <c r="E229" s="246" t="s">
        <v>1558</v>
      </c>
      <c r="F229" s="247" t="s">
        <v>1559</v>
      </c>
      <c r="G229" s="258" t="s">
        <v>1560</v>
      </c>
      <c r="H229" s="298" t="s">
        <v>1561</v>
      </c>
      <c r="I229" s="128" t="s">
        <v>19156</v>
      </c>
    </row>
    <row r="230" spans="1:9" ht="42.75">
      <c r="A230" s="128" t="str">
        <f t="shared" si="8"/>
        <v>CheckerJ11</v>
      </c>
      <c r="B230" s="128" t="s">
        <v>1472</v>
      </c>
      <c r="C230" s="128" t="s">
        <v>1562</v>
      </c>
      <c r="D230" s="128" t="s">
        <v>1563</v>
      </c>
      <c r="E230" s="246" t="s">
        <v>1564</v>
      </c>
      <c r="F230" s="247" t="s">
        <v>1565</v>
      </c>
      <c r="G230" s="258" t="s">
        <v>1566</v>
      </c>
      <c r="H230" s="298" t="s">
        <v>1567</v>
      </c>
      <c r="I230" s="128" t="s">
        <v>19157</v>
      </c>
    </row>
    <row r="231" spans="1:9" ht="42.75">
      <c r="A231" s="128" t="str">
        <f t="shared" si="8"/>
        <v>CheckerJ12</v>
      </c>
      <c r="B231" s="128" t="s">
        <v>1472</v>
      </c>
      <c r="C231" s="128" t="s">
        <v>1568</v>
      </c>
      <c r="D231" s="128" t="s">
        <v>1569</v>
      </c>
      <c r="E231" s="246" t="s">
        <v>1570</v>
      </c>
      <c r="F231" s="247" t="s">
        <v>1571</v>
      </c>
      <c r="G231" s="258" t="s">
        <v>1572</v>
      </c>
      <c r="H231" s="298" t="s">
        <v>1573</v>
      </c>
      <c r="I231" s="128" t="s">
        <v>19159</v>
      </c>
    </row>
    <row r="232" spans="1:9" ht="28.5">
      <c r="A232" s="128" t="str">
        <f t="shared" si="8"/>
        <v>CheckerJ13</v>
      </c>
      <c r="B232" s="128" t="s">
        <v>1472</v>
      </c>
      <c r="C232" s="128" t="s">
        <v>1574</v>
      </c>
      <c r="D232" s="128" t="s">
        <v>1575</v>
      </c>
      <c r="E232" s="246" t="s">
        <v>1576</v>
      </c>
      <c r="F232" s="247" t="s">
        <v>1577</v>
      </c>
      <c r="G232" s="128" t="s">
        <v>1578</v>
      </c>
      <c r="H232" s="298" t="s">
        <v>1579</v>
      </c>
      <c r="I232" s="128" t="s">
        <v>19158</v>
      </c>
    </row>
    <row r="233" spans="1:9" ht="30">
      <c r="A233" s="128" t="str">
        <f t="shared" si="8"/>
        <v>CheckerJ15</v>
      </c>
      <c r="B233" s="128" t="s">
        <v>1472</v>
      </c>
      <c r="C233" s="128" t="s">
        <v>1580</v>
      </c>
      <c r="D233" s="252" t="s">
        <v>1581</v>
      </c>
      <c r="E233" s="253" t="s">
        <v>1582</v>
      </c>
      <c r="F233" s="260" t="s">
        <v>1583</v>
      </c>
      <c r="G233" s="258" t="s">
        <v>1584</v>
      </c>
      <c r="H233" s="298" t="s">
        <v>1585</v>
      </c>
      <c r="I233" s="128" t="s">
        <v>19160</v>
      </c>
    </row>
    <row r="234" spans="1:9" ht="42.75">
      <c r="A234" s="128" t="str">
        <f t="shared" si="8"/>
        <v>CheckerJ16</v>
      </c>
      <c r="B234" s="128" t="s">
        <v>1472</v>
      </c>
      <c r="C234" s="128" t="s">
        <v>1586</v>
      </c>
      <c r="D234" s="252" t="s">
        <v>1587</v>
      </c>
      <c r="E234" s="253" t="s">
        <v>1588</v>
      </c>
      <c r="F234" s="260" t="s">
        <v>1589</v>
      </c>
      <c r="G234" s="259" t="s">
        <v>1590</v>
      </c>
      <c r="H234" s="298" t="s">
        <v>1591</v>
      </c>
      <c r="I234" s="128" t="s">
        <v>19161</v>
      </c>
    </row>
    <row r="235" spans="1:9">
      <c r="A235" s="128" t="str">
        <f t="shared" si="8"/>
        <v>CheckerJ17</v>
      </c>
      <c r="B235" s="128" t="s">
        <v>1472</v>
      </c>
      <c r="C235" s="128" t="s">
        <v>1592</v>
      </c>
      <c r="E235" s="250"/>
      <c r="G235"/>
      <c r="H235" s="298"/>
      <c r="I235" s="128"/>
    </row>
    <row r="236" spans="1:9">
      <c r="A236" s="128" t="str">
        <f t="shared" si="8"/>
        <v>CheckerJ18</v>
      </c>
      <c r="B236" s="128" t="s">
        <v>1472</v>
      </c>
      <c r="C236" s="128" t="s">
        <v>1593</v>
      </c>
      <c r="E236" s="250"/>
      <c r="G236"/>
      <c r="H236" s="298"/>
      <c r="I236" s="128"/>
    </row>
    <row r="237" spans="1:9" ht="57">
      <c r="A237" s="128" t="str">
        <f t="shared" si="8"/>
        <v>CheckerJ20</v>
      </c>
      <c r="B237" s="128" t="s">
        <v>1472</v>
      </c>
      <c r="C237" s="128" t="s">
        <v>1594</v>
      </c>
      <c r="D237" s="252" t="s">
        <v>1595</v>
      </c>
      <c r="E237" s="253" t="s">
        <v>1596</v>
      </c>
      <c r="F237" s="260" t="s">
        <v>1597</v>
      </c>
      <c r="G237" s="265" t="s">
        <v>1598</v>
      </c>
      <c r="H237" s="298" t="s">
        <v>1599</v>
      </c>
      <c r="I237" s="128" t="s">
        <v>19162</v>
      </c>
    </row>
    <row r="238" spans="1:9" ht="57">
      <c r="A238" s="128" t="str">
        <f t="shared" ref="A238:A276" si="9">B238&amp;C238</f>
        <v>CheckerJ21</v>
      </c>
      <c r="B238" s="128" t="s">
        <v>1472</v>
      </c>
      <c r="C238" s="128" t="s">
        <v>1600</v>
      </c>
      <c r="D238" s="252" t="s">
        <v>1601</v>
      </c>
      <c r="E238" s="253" t="s">
        <v>1602</v>
      </c>
      <c r="F238" s="261" t="s">
        <v>1603</v>
      </c>
      <c r="G238" s="265" t="s">
        <v>1604</v>
      </c>
      <c r="H238" s="298" t="s">
        <v>19163</v>
      </c>
      <c r="I238" s="128" t="s">
        <v>19164</v>
      </c>
    </row>
    <row r="239" spans="1:9">
      <c r="A239" s="128" t="str">
        <f t="shared" si="9"/>
        <v>CheckerJ22</v>
      </c>
      <c r="B239" s="128" t="s">
        <v>1472</v>
      </c>
      <c r="C239" s="128" t="s">
        <v>1605</v>
      </c>
      <c r="G239"/>
      <c r="H239" s="298"/>
      <c r="I239" s="128"/>
    </row>
    <row r="240" spans="1:9" ht="61.5" customHeight="1">
      <c r="A240" s="128" t="str">
        <f t="shared" si="9"/>
        <v>CheckerJ23</v>
      </c>
      <c r="B240" s="128" t="s">
        <v>1472</v>
      </c>
      <c r="C240" s="128" t="s">
        <v>1606</v>
      </c>
      <c r="D240" s="252" t="s">
        <v>1607</v>
      </c>
      <c r="E240" s="253" t="s">
        <v>1608</v>
      </c>
      <c r="F240" s="260" t="s">
        <v>1609</v>
      </c>
      <c r="G240" s="259" t="s">
        <v>1610</v>
      </c>
      <c r="H240" s="298" t="s">
        <v>1611</v>
      </c>
      <c r="I240" s="128" t="s">
        <v>19167</v>
      </c>
    </row>
    <row r="241" spans="1:9" ht="63.95" customHeight="1">
      <c r="A241" s="128" t="str">
        <f t="shared" si="9"/>
        <v>CheckerJ24</v>
      </c>
      <c r="B241" s="128" t="s">
        <v>1472</v>
      </c>
      <c r="C241" s="128" t="s">
        <v>1612</v>
      </c>
      <c r="D241" s="252" t="s">
        <v>1613</v>
      </c>
      <c r="E241" s="253" t="s">
        <v>1614</v>
      </c>
      <c r="F241" s="260" t="s">
        <v>1615</v>
      </c>
      <c r="G241" s="258" t="s">
        <v>1616</v>
      </c>
      <c r="H241" s="298" t="s">
        <v>1617</v>
      </c>
      <c r="I241" s="128" t="s">
        <v>19168</v>
      </c>
    </row>
    <row r="242" spans="1:9" ht="57">
      <c r="A242" s="128" t="str">
        <f t="shared" si="9"/>
        <v>CheckerJ28</v>
      </c>
      <c r="B242" s="128" t="s">
        <v>1472</v>
      </c>
      <c r="C242" s="128" t="s">
        <v>1618</v>
      </c>
      <c r="D242" s="252" t="s">
        <v>1619</v>
      </c>
      <c r="E242" s="253" t="s">
        <v>1620</v>
      </c>
      <c r="F242" s="260" t="s">
        <v>1621</v>
      </c>
      <c r="G242" s="258" t="s">
        <v>1622</v>
      </c>
      <c r="H242" s="298" t="s">
        <v>1623</v>
      </c>
      <c r="I242" s="128" t="s">
        <v>19165</v>
      </c>
    </row>
    <row r="243" spans="1:9" ht="57">
      <c r="A243" s="128" t="str">
        <f t="shared" si="9"/>
        <v>CheckerJ29</v>
      </c>
      <c r="B243" s="128" t="s">
        <v>1472</v>
      </c>
      <c r="C243" s="128" t="s">
        <v>1624</v>
      </c>
      <c r="D243" s="252" t="s">
        <v>1625</v>
      </c>
      <c r="E243" s="253" t="s">
        <v>1626</v>
      </c>
      <c r="F243" s="260" t="s">
        <v>1627</v>
      </c>
      <c r="G243" s="258" t="s">
        <v>1628</v>
      </c>
      <c r="H243" s="298" t="s">
        <v>1629</v>
      </c>
      <c r="I243" s="128" t="s">
        <v>19166</v>
      </c>
    </row>
    <row r="244" spans="1:9">
      <c r="A244" s="128" t="str">
        <f t="shared" si="9"/>
        <v>CheckerJ27</v>
      </c>
      <c r="B244" s="128" t="s">
        <v>1472</v>
      </c>
      <c r="C244" s="128" t="s">
        <v>1630</v>
      </c>
      <c r="G244"/>
      <c r="H244" s="298"/>
      <c r="I244" s="128"/>
    </row>
    <row r="245" spans="1:9">
      <c r="A245" s="128" t="str">
        <f t="shared" si="9"/>
        <v>CheckerJ28</v>
      </c>
      <c r="B245" s="128" t="s">
        <v>1472</v>
      </c>
      <c r="C245" s="128" t="s">
        <v>1618</v>
      </c>
      <c r="G245"/>
      <c r="H245" s="298"/>
      <c r="I245" s="128"/>
    </row>
    <row r="246" spans="1:9" ht="59.45" customHeight="1">
      <c r="A246" s="128" t="str">
        <f t="shared" si="9"/>
        <v>CheckerJ33</v>
      </c>
      <c r="B246" s="128" t="s">
        <v>1472</v>
      </c>
      <c r="C246" s="128" t="s">
        <v>1631</v>
      </c>
      <c r="D246" s="128" t="s">
        <v>1632</v>
      </c>
      <c r="E246" s="246" t="s">
        <v>1633</v>
      </c>
      <c r="F246" s="247" t="s">
        <v>1634</v>
      </c>
      <c r="G246" s="258" t="s">
        <v>1635</v>
      </c>
      <c r="H246" s="298" t="s">
        <v>1636</v>
      </c>
      <c r="I246" s="128" t="s">
        <v>19169</v>
      </c>
    </row>
    <row r="247" spans="1:9" ht="62.45" customHeight="1">
      <c r="A247" s="128" t="str">
        <f t="shared" si="9"/>
        <v>CheckerJ34</v>
      </c>
      <c r="B247" s="128" t="s">
        <v>1472</v>
      </c>
      <c r="C247" s="128" t="s">
        <v>1637</v>
      </c>
      <c r="D247" s="128" t="s">
        <v>1638</v>
      </c>
      <c r="E247" s="246" t="s">
        <v>1639</v>
      </c>
      <c r="F247" s="247" t="s">
        <v>1640</v>
      </c>
      <c r="G247" s="259" t="s">
        <v>1641</v>
      </c>
      <c r="H247" s="298" t="s">
        <v>1642</v>
      </c>
      <c r="I247" s="128" t="s">
        <v>19170</v>
      </c>
    </row>
    <row r="248" spans="1:9">
      <c r="A248" s="128" t="str">
        <f t="shared" si="9"/>
        <v>CheckerJ32</v>
      </c>
      <c r="B248" s="128" t="s">
        <v>1472</v>
      </c>
      <c r="C248" s="128" t="s">
        <v>1643</v>
      </c>
      <c r="G248"/>
      <c r="H248" s="298"/>
      <c r="I248" s="128"/>
    </row>
    <row r="249" spans="1:9">
      <c r="A249" s="128" t="str">
        <f t="shared" si="9"/>
        <v>CheckerJ33</v>
      </c>
      <c r="B249" s="128" t="s">
        <v>1472</v>
      </c>
      <c r="C249" s="128" t="s">
        <v>1631</v>
      </c>
      <c r="G249"/>
      <c r="H249" s="298"/>
      <c r="I249" s="128"/>
    </row>
    <row r="250" spans="1:9" ht="57">
      <c r="A250" s="128" t="str">
        <f t="shared" si="9"/>
        <v>CheckerJ38</v>
      </c>
      <c r="B250" s="128" t="s">
        <v>1472</v>
      </c>
      <c r="C250" s="128" t="s">
        <v>1644</v>
      </c>
      <c r="D250" s="128" t="s">
        <v>1645</v>
      </c>
      <c r="E250" s="246" t="s">
        <v>1646</v>
      </c>
      <c r="F250" s="247" t="s">
        <v>1647</v>
      </c>
      <c r="G250" s="258" t="s">
        <v>1648</v>
      </c>
      <c r="H250" s="298" t="s">
        <v>1649</v>
      </c>
      <c r="I250" s="128" t="s">
        <v>19171</v>
      </c>
    </row>
    <row r="251" spans="1:9" ht="57">
      <c r="A251" s="128" t="str">
        <f t="shared" si="9"/>
        <v>CheckerJ39</v>
      </c>
      <c r="B251" s="128" t="s">
        <v>1472</v>
      </c>
      <c r="C251" s="128" t="s">
        <v>1650</v>
      </c>
      <c r="D251" s="128" t="s">
        <v>1651</v>
      </c>
      <c r="E251" s="246" t="s">
        <v>1652</v>
      </c>
      <c r="F251" s="247" t="s">
        <v>1653</v>
      </c>
      <c r="G251" s="258" t="s">
        <v>1654</v>
      </c>
      <c r="H251" s="298" t="s">
        <v>1655</v>
      </c>
      <c r="I251" s="128" t="s">
        <v>19172</v>
      </c>
    </row>
    <row r="252" spans="1:9">
      <c r="A252" s="128" t="str">
        <f t="shared" si="9"/>
        <v>CheckerJ37</v>
      </c>
      <c r="B252" s="128" t="s">
        <v>1472</v>
      </c>
      <c r="C252" s="128" t="s">
        <v>1656</v>
      </c>
      <c r="G252"/>
      <c r="H252" s="298"/>
    </row>
    <row r="253" spans="1:9">
      <c r="A253" s="128" t="str">
        <f t="shared" si="9"/>
        <v>CheckerJ38</v>
      </c>
      <c r="B253" s="128" t="s">
        <v>1472</v>
      </c>
      <c r="C253" s="128" t="s">
        <v>1644</v>
      </c>
      <c r="G253"/>
      <c r="H253" s="298"/>
    </row>
    <row r="254" spans="1:9" ht="42.75">
      <c r="A254" s="128" t="str">
        <f t="shared" si="9"/>
        <v>CheckerJ43</v>
      </c>
      <c r="B254" s="128" t="s">
        <v>1472</v>
      </c>
      <c r="C254" s="128" t="s">
        <v>1657</v>
      </c>
      <c r="D254" s="252" t="s">
        <v>1658</v>
      </c>
      <c r="E254" s="253" t="s">
        <v>1659</v>
      </c>
      <c r="F254" s="260" t="s">
        <v>1660</v>
      </c>
      <c r="G254" s="265" t="s">
        <v>1661</v>
      </c>
      <c r="H254" s="298" t="s">
        <v>1662</v>
      </c>
      <c r="I254" s="128" t="s">
        <v>19174</v>
      </c>
    </row>
    <row r="255" spans="1:9" ht="42.75">
      <c r="A255" s="128" t="str">
        <f t="shared" si="9"/>
        <v>CheckerJ44</v>
      </c>
      <c r="B255" s="128" t="s">
        <v>1472</v>
      </c>
      <c r="C255" s="128" t="s">
        <v>1663</v>
      </c>
      <c r="D255" s="252" t="s">
        <v>1664</v>
      </c>
      <c r="E255" s="253" t="s">
        <v>1665</v>
      </c>
      <c r="F255" s="260" t="s">
        <v>1666</v>
      </c>
      <c r="G255" s="265" t="s">
        <v>1667</v>
      </c>
      <c r="H255" s="298" t="s">
        <v>1668</v>
      </c>
      <c r="I255" s="128" t="s">
        <v>19173</v>
      </c>
    </row>
    <row r="256" spans="1:9" ht="80.45" customHeight="1">
      <c r="A256" s="128" t="str">
        <f t="shared" si="9"/>
        <v>CheckerJ52</v>
      </c>
      <c r="B256" s="128" t="s">
        <v>1472</v>
      </c>
      <c r="C256" s="128" t="s">
        <v>1709</v>
      </c>
      <c r="D256" s="252" t="s">
        <v>1670</v>
      </c>
      <c r="E256" s="253" t="s">
        <v>1671</v>
      </c>
      <c r="F256" s="260" t="s">
        <v>1672</v>
      </c>
      <c r="G256" s="258" t="s">
        <v>1673</v>
      </c>
      <c r="H256" s="298" t="s">
        <v>1674</v>
      </c>
      <c r="I256" s="128" t="s">
        <v>19175</v>
      </c>
    </row>
    <row r="257" spans="1:9" ht="80.45" customHeight="1">
      <c r="A257" s="128" t="str">
        <f t="shared" ref="A257" si="10">B257&amp;C257</f>
        <v>CheckerJ53</v>
      </c>
      <c r="B257" s="128" t="s">
        <v>1472</v>
      </c>
      <c r="C257" s="128" t="s">
        <v>1669</v>
      </c>
      <c r="D257" s="252" t="s">
        <v>1676</v>
      </c>
      <c r="E257" s="253" t="s">
        <v>1677</v>
      </c>
      <c r="F257" s="260" t="s">
        <v>1678</v>
      </c>
      <c r="G257" s="258" t="s">
        <v>1679</v>
      </c>
      <c r="H257" s="298" t="s">
        <v>1680</v>
      </c>
      <c r="I257" s="128" t="s">
        <v>19176</v>
      </c>
    </row>
    <row r="258" spans="1:9" ht="57">
      <c r="A258" s="128" t="str">
        <f t="shared" si="9"/>
        <v>CheckerJ49</v>
      </c>
      <c r="B258" s="128" t="s">
        <v>1472</v>
      </c>
      <c r="C258" s="128" t="s">
        <v>1698</v>
      </c>
      <c r="D258" s="252" t="s">
        <v>1682</v>
      </c>
      <c r="E258" s="253" t="s">
        <v>1683</v>
      </c>
      <c r="F258" s="260" t="s">
        <v>1684</v>
      </c>
      <c r="G258" s="283" t="s">
        <v>1685</v>
      </c>
      <c r="H258" s="298" t="s">
        <v>1686</v>
      </c>
      <c r="I258" s="128" t="s">
        <v>19177</v>
      </c>
    </row>
    <row r="259" spans="1:9" ht="57">
      <c r="A259" s="128" t="str">
        <f t="shared" si="9"/>
        <v>CheckerJ48</v>
      </c>
      <c r="B259" s="128" t="s">
        <v>1472</v>
      </c>
      <c r="C259" s="128" t="s">
        <v>1687</v>
      </c>
      <c r="D259" s="128" t="s">
        <v>1688</v>
      </c>
      <c r="E259" s="250" t="s">
        <v>1689</v>
      </c>
      <c r="F259" s="247" t="s">
        <v>1690</v>
      </c>
      <c r="G259" s="248" t="s">
        <v>1691</v>
      </c>
      <c r="H259" s="298" t="s">
        <v>1692</v>
      </c>
      <c r="I259" s="128" t="s">
        <v>19178</v>
      </c>
    </row>
    <row r="260" spans="1:9" ht="57">
      <c r="A260" s="128" t="str">
        <f>B260&amp;C260</f>
        <v>CheckerJ50</v>
      </c>
      <c r="B260" s="128" t="s">
        <v>1472</v>
      </c>
      <c r="C260" s="128" t="s">
        <v>1681</v>
      </c>
      <c r="D260" s="128" t="s">
        <v>1693</v>
      </c>
      <c r="E260" s="250" t="s">
        <v>1694</v>
      </c>
      <c r="F260" s="284" t="s">
        <v>1695</v>
      </c>
      <c r="G260" s="255" t="s">
        <v>1696</v>
      </c>
      <c r="H260" s="298" t="s">
        <v>1697</v>
      </c>
      <c r="I260" s="128" t="s">
        <v>19179</v>
      </c>
    </row>
    <row r="261" spans="1:9" ht="42.75">
      <c r="A261" s="128" t="str">
        <f t="shared" si="9"/>
        <v>CheckerJ54</v>
      </c>
      <c r="B261" s="128" t="s">
        <v>1472</v>
      </c>
      <c r="C261" s="128" t="s">
        <v>1675</v>
      </c>
      <c r="D261" s="252" t="s">
        <v>12675</v>
      </c>
      <c r="E261" s="253" t="s">
        <v>12676</v>
      </c>
      <c r="F261" s="260" t="s">
        <v>12677</v>
      </c>
      <c r="G261" s="283" t="s">
        <v>12678</v>
      </c>
      <c r="H261" s="298" t="s">
        <v>12679</v>
      </c>
      <c r="I261" s="128" t="s">
        <v>19180</v>
      </c>
    </row>
    <row r="262" spans="1:9" ht="42.75" hidden="1">
      <c r="A262" s="128" t="str">
        <f t="shared" si="9"/>
        <v>Checker</v>
      </c>
      <c r="B262" s="128" t="s">
        <v>1472</v>
      </c>
      <c r="D262" s="128" t="s">
        <v>1699</v>
      </c>
      <c r="E262" s="246" t="s">
        <v>1700</v>
      </c>
      <c r="F262" s="247" t="s">
        <v>1701</v>
      </c>
      <c r="G262" s="128" t="s">
        <v>1702</v>
      </c>
      <c r="H262" s="298" t="s">
        <v>1703</v>
      </c>
    </row>
    <row r="263" spans="1:9" ht="71.25" hidden="1">
      <c r="A263" s="128" t="str">
        <f t="shared" si="9"/>
        <v>Checker</v>
      </c>
      <c r="B263" s="128" t="s">
        <v>1472</v>
      </c>
      <c r="D263" s="128" t="s">
        <v>1704</v>
      </c>
      <c r="E263" s="246" t="s">
        <v>1705</v>
      </c>
      <c r="F263" s="247" t="s">
        <v>1706</v>
      </c>
      <c r="G263" s="128" t="s">
        <v>1707</v>
      </c>
      <c r="H263" s="298" t="s">
        <v>1708</v>
      </c>
    </row>
    <row r="264" spans="1:9" hidden="1">
      <c r="A264" s="128" t="str">
        <f t="shared" si="9"/>
        <v>CheckerJ52</v>
      </c>
      <c r="B264" s="128" t="s">
        <v>1472</v>
      </c>
      <c r="C264" s="128" t="s">
        <v>1709</v>
      </c>
      <c r="D264" s="190"/>
      <c r="E264" s="285"/>
      <c r="G264"/>
      <c r="H264" s="298"/>
    </row>
    <row r="265" spans="1:9" ht="42.75">
      <c r="A265" s="128" t="str">
        <f t="shared" si="9"/>
        <v>CheckerJ55</v>
      </c>
      <c r="B265" s="128" t="s">
        <v>1472</v>
      </c>
      <c r="C265" s="128" t="s">
        <v>12674</v>
      </c>
      <c r="D265" s="128" t="s">
        <v>12680</v>
      </c>
      <c r="E265" s="250" t="s">
        <v>12681</v>
      </c>
      <c r="F265" s="247" t="s">
        <v>12682</v>
      </c>
      <c r="G265" s="255" t="s">
        <v>12683</v>
      </c>
      <c r="H265" s="298" t="s">
        <v>12684</v>
      </c>
      <c r="I265" s="128" t="s">
        <v>19181</v>
      </c>
    </row>
    <row r="266" spans="1:9" ht="42.6" customHeight="1">
      <c r="A266" s="128" t="str">
        <f t="shared" si="9"/>
        <v>CheckerJ57</v>
      </c>
      <c r="B266" s="128" t="s">
        <v>1472</v>
      </c>
      <c r="C266" s="128" t="s">
        <v>12728</v>
      </c>
      <c r="D266" s="128" t="s">
        <v>12689</v>
      </c>
      <c r="E266" s="246" t="s">
        <v>12685</v>
      </c>
      <c r="F266" s="247" t="s">
        <v>12686</v>
      </c>
      <c r="G266" s="128" t="s">
        <v>12687</v>
      </c>
      <c r="H266" s="298" t="s">
        <v>12688</v>
      </c>
      <c r="I266" s="128" t="s">
        <v>19187</v>
      </c>
    </row>
    <row r="267" spans="1:9" ht="42.75">
      <c r="A267" s="128" t="str">
        <f t="shared" si="9"/>
        <v>CheckerJ58</v>
      </c>
      <c r="B267" s="128" t="s">
        <v>1472</v>
      </c>
      <c r="C267" s="128" t="s">
        <v>1710</v>
      </c>
      <c r="D267" s="128" t="s">
        <v>12690</v>
      </c>
      <c r="E267" s="246" t="s">
        <v>12691</v>
      </c>
      <c r="F267" s="247" t="s">
        <v>12692</v>
      </c>
      <c r="G267" s="128" t="s">
        <v>12693</v>
      </c>
      <c r="H267" s="298" t="s">
        <v>12694</v>
      </c>
      <c r="I267" s="128" t="s">
        <v>19188</v>
      </c>
    </row>
    <row r="268" spans="1:9" ht="60" customHeight="1">
      <c r="A268" s="128" t="str">
        <f t="shared" si="9"/>
        <v>Checker</v>
      </c>
      <c r="B268" s="128" t="s">
        <v>1472</v>
      </c>
      <c r="D268" s="128" t="s">
        <v>1711</v>
      </c>
      <c r="E268" s="286" t="s">
        <v>1712</v>
      </c>
      <c r="F268" s="247" t="s">
        <v>1713</v>
      </c>
      <c r="G268" s="128" t="s">
        <v>1714</v>
      </c>
      <c r="H268" s="298" t="s">
        <v>1715</v>
      </c>
      <c r="I268" s="128" t="s">
        <v>19186</v>
      </c>
    </row>
    <row r="269" spans="1:9" ht="42.75">
      <c r="A269" s="128" t="str">
        <f t="shared" si="9"/>
        <v>CheckerJ60</v>
      </c>
      <c r="B269" s="128" t="s">
        <v>1472</v>
      </c>
      <c r="C269" s="128" t="s">
        <v>12729</v>
      </c>
      <c r="D269" s="128" t="s">
        <v>1717</v>
      </c>
      <c r="E269" s="250" t="s">
        <v>1718</v>
      </c>
      <c r="F269" s="247" t="s">
        <v>1719</v>
      </c>
      <c r="G269" s="255" t="s">
        <v>1720</v>
      </c>
      <c r="H269" s="298" t="s">
        <v>1721</v>
      </c>
      <c r="I269" s="128" t="s">
        <v>19190</v>
      </c>
    </row>
    <row r="270" spans="1:9" hidden="1">
      <c r="A270" s="128" t="str">
        <f t="shared" si="9"/>
        <v>CheckerJ58</v>
      </c>
      <c r="B270" s="128" t="s">
        <v>1472</v>
      </c>
      <c r="C270" s="128" t="s">
        <v>1710</v>
      </c>
      <c r="G270"/>
      <c r="H270" s="298"/>
      <c r="I270" s="190" t="s">
        <v>19189</v>
      </c>
    </row>
    <row r="271" spans="1:9" hidden="1">
      <c r="A271" s="128" t="str">
        <f t="shared" si="9"/>
        <v>CheckerJ59</v>
      </c>
      <c r="B271" s="128" t="s">
        <v>1472</v>
      </c>
      <c r="C271" s="128" t="s">
        <v>1716</v>
      </c>
      <c r="G271"/>
      <c r="H271" s="298"/>
    </row>
    <row r="272" spans="1:9" ht="42.75">
      <c r="A272" s="128" t="str">
        <f t="shared" si="9"/>
        <v>CheckerJ61</v>
      </c>
      <c r="B272" s="128" t="s">
        <v>1472</v>
      </c>
      <c r="C272" s="128" t="s">
        <v>1727</v>
      </c>
      <c r="D272" s="128" t="s">
        <v>1722</v>
      </c>
      <c r="E272" s="250" t="s">
        <v>1723</v>
      </c>
      <c r="F272" s="247" t="s">
        <v>1724</v>
      </c>
      <c r="G272" s="255" t="s">
        <v>1725</v>
      </c>
      <c r="H272" s="298" t="s">
        <v>1726</v>
      </c>
      <c r="I272" s="128" t="s">
        <v>19191</v>
      </c>
    </row>
    <row r="273" spans="1:9">
      <c r="A273" s="128" t="str">
        <f t="shared" si="9"/>
        <v>Checker</v>
      </c>
      <c r="B273" s="128" t="s">
        <v>1472</v>
      </c>
      <c r="D273" s="128" t="s">
        <v>1728</v>
      </c>
      <c r="E273" s="246" t="s">
        <v>1729</v>
      </c>
      <c r="F273" s="287" t="s">
        <v>1730</v>
      </c>
      <c r="G273" s="128" t="s">
        <v>1731</v>
      </c>
      <c r="H273" s="298" t="s">
        <v>1732</v>
      </c>
    </row>
    <row r="274" spans="1:9">
      <c r="A274" s="128" t="str">
        <f t="shared" si="9"/>
        <v>Checker</v>
      </c>
      <c r="B274" s="128" t="s">
        <v>1472</v>
      </c>
      <c r="D274" s="128" t="s">
        <v>1728</v>
      </c>
      <c r="E274" s="246" t="s">
        <v>1729</v>
      </c>
      <c r="F274" s="287" t="s">
        <v>1730</v>
      </c>
      <c r="G274" s="128" t="s">
        <v>1731</v>
      </c>
      <c r="H274" s="298" t="s">
        <v>1732</v>
      </c>
    </row>
    <row r="275" spans="1:9">
      <c r="A275" s="128" t="str">
        <f t="shared" si="9"/>
        <v>Checker</v>
      </c>
      <c r="B275" s="128" t="s">
        <v>1472</v>
      </c>
      <c r="F275" s="287"/>
      <c r="G275"/>
      <c r="H275" s="298"/>
    </row>
    <row r="276" spans="1:9">
      <c r="A276" s="128" t="str">
        <f t="shared" si="9"/>
        <v>Checker</v>
      </c>
      <c r="B276" s="128" t="s">
        <v>1472</v>
      </c>
      <c r="F276" s="287"/>
      <c r="G276"/>
      <c r="H276" s="298"/>
    </row>
    <row r="277" spans="1:9" ht="60.95" customHeight="1">
      <c r="A277" s="128" t="str">
        <f t="shared" ref="A277:A282" si="11">B277&amp;C277</f>
        <v>CheckerL57</v>
      </c>
      <c r="B277" s="128" t="s">
        <v>1472</v>
      </c>
      <c r="C277" s="128" t="s">
        <v>1733</v>
      </c>
      <c r="D277" s="128" t="s">
        <v>1734</v>
      </c>
      <c r="E277" s="246" t="s">
        <v>1729</v>
      </c>
      <c r="F277" s="288" t="s">
        <v>1730</v>
      </c>
      <c r="G277" s="128" t="s">
        <v>1735</v>
      </c>
      <c r="H277" s="298" t="s">
        <v>1736</v>
      </c>
      <c r="I277" s="128" t="s">
        <v>19192</v>
      </c>
    </row>
    <row r="278" spans="1:9" ht="42.75">
      <c r="A278" s="128" t="str">
        <f t="shared" si="11"/>
        <v>Product ListA1</v>
      </c>
      <c r="B278" s="128" t="s">
        <v>58</v>
      </c>
      <c r="C278" s="128" t="s">
        <v>381</v>
      </c>
      <c r="D278" s="146" t="s">
        <v>1737</v>
      </c>
      <c r="E278" s="289" t="s">
        <v>1738</v>
      </c>
      <c r="F278" s="290" t="s">
        <v>1739</v>
      </c>
      <c r="G278" s="291" t="s">
        <v>1740</v>
      </c>
      <c r="H278" s="298" t="s">
        <v>1741</v>
      </c>
      <c r="I278" s="315" t="s">
        <v>19200</v>
      </c>
    </row>
    <row r="279" spans="1:9">
      <c r="A279" s="128" t="str">
        <f t="shared" si="11"/>
        <v>Product ListB5</v>
      </c>
      <c r="B279" s="128" t="s">
        <v>58</v>
      </c>
      <c r="C279" s="128" t="s">
        <v>791</v>
      </c>
      <c r="D279" s="146" t="s">
        <v>1742</v>
      </c>
      <c r="E279" s="289" t="s">
        <v>1743</v>
      </c>
      <c r="F279" s="247" t="s">
        <v>1744</v>
      </c>
      <c r="G279" s="146" t="s">
        <v>1745</v>
      </c>
      <c r="H279" s="298" t="s">
        <v>1746</v>
      </c>
      <c r="I279" s="316" t="s">
        <v>19193</v>
      </c>
    </row>
    <row r="280" spans="1:9">
      <c r="A280" s="128" t="str">
        <f t="shared" si="11"/>
        <v>Product ListC5</v>
      </c>
      <c r="B280" s="128" t="s">
        <v>58</v>
      </c>
      <c r="C280" s="128" t="s">
        <v>906</v>
      </c>
      <c r="D280" s="146" t="s">
        <v>1747</v>
      </c>
      <c r="E280" s="289" t="s">
        <v>1748</v>
      </c>
      <c r="F280" s="247" t="s">
        <v>1749</v>
      </c>
      <c r="G280" s="146" t="s">
        <v>1750</v>
      </c>
      <c r="H280" s="298" t="s">
        <v>1751</v>
      </c>
      <c r="I280" s="316" t="s">
        <v>19194</v>
      </c>
    </row>
    <row r="281" spans="1:9">
      <c r="A281" s="128" t="str">
        <f t="shared" si="11"/>
        <v>Product ListD5</v>
      </c>
      <c r="B281" s="128" t="s">
        <v>58</v>
      </c>
      <c r="C281" s="128" t="s">
        <v>1752</v>
      </c>
      <c r="D281" s="146" t="s">
        <v>1247</v>
      </c>
      <c r="E281" s="289" t="s">
        <v>1494</v>
      </c>
      <c r="F281" s="247" t="s">
        <v>1249</v>
      </c>
      <c r="G281" s="146" t="s">
        <v>1250</v>
      </c>
      <c r="H281" s="298" t="s">
        <v>1251</v>
      </c>
      <c r="I281" s="316" t="s">
        <v>19104</v>
      </c>
    </row>
    <row r="282" spans="1:9" ht="28.5">
      <c r="A282" s="128" t="str">
        <f t="shared" si="11"/>
        <v>GeneralCpy</v>
      </c>
      <c r="B282" s="128" t="s">
        <v>1753</v>
      </c>
      <c r="C282" s="128" t="s">
        <v>1754</v>
      </c>
      <c r="D282" s="128" t="s">
        <v>12828</v>
      </c>
      <c r="E282" s="246" t="s">
        <v>19182</v>
      </c>
      <c r="F282" s="247" t="s">
        <v>19183</v>
      </c>
      <c r="G282" s="128" t="s">
        <v>19184</v>
      </c>
      <c r="H282" s="298" t="s">
        <v>19185</v>
      </c>
      <c r="I282" s="128" t="s">
        <v>12828</v>
      </c>
    </row>
    <row r="283" spans="1:9">
      <c r="A283" s="128" t="s">
        <v>1755</v>
      </c>
      <c r="B283" s="128" t="s">
        <v>1753</v>
      </c>
      <c r="G283"/>
      <c r="H283" s="298"/>
    </row>
    <row r="284" spans="1:9">
      <c r="G284"/>
    </row>
    <row r="285" spans="1:9" ht="85.5">
      <c r="A285" s="128" t="s">
        <v>1247</v>
      </c>
      <c r="D285" s="128" t="s">
        <v>1756</v>
      </c>
      <c r="E285" s="246" t="s">
        <v>1757</v>
      </c>
      <c r="F285" s="247" t="s">
        <v>1758</v>
      </c>
      <c r="G285" s="128" t="s">
        <v>1759</v>
      </c>
      <c r="H285" s="145" t="s">
        <v>1760</v>
      </c>
    </row>
    <row r="286" spans="1:9">
      <c r="A286" s="128" t="s">
        <v>1247</v>
      </c>
      <c r="D286" s="128" t="s">
        <v>1761</v>
      </c>
      <c r="E286" s="246" t="s">
        <v>1762</v>
      </c>
      <c r="F286" s="247" t="s">
        <v>1763</v>
      </c>
      <c r="G286" s="129" t="s">
        <v>1764</v>
      </c>
      <c r="H286" s="298" t="s">
        <v>1765</v>
      </c>
    </row>
    <row r="287" spans="1:9" ht="28.5">
      <c r="A287" s="128" t="s">
        <v>1247</v>
      </c>
      <c r="D287" s="128" t="s">
        <v>1766</v>
      </c>
      <c r="E287" s="246" t="s">
        <v>1767</v>
      </c>
      <c r="F287" s="247" t="s">
        <v>1768</v>
      </c>
      <c r="G287" s="129" t="s">
        <v>1769</v>
      </c>
      <c r="H287" s="298" t="s">
        <v>1770</v>
      </c>
    </row>
    <row r="288" spans="1:9" ht="71.25">
      <c r="A288" s="128" t="s">
        <v>1247</v>
      </c>
      <c r="D288" s="128" t="s">
        <v>1771</v>
      </c>
      <c r="E288" s="246" t="s">
        <v>1772</v>
      </c>
      <c r="F288" s="247" t="s">
        <v>1773</v>
      </c>
      <c r="G288" s="129" t="s">
        <v>1774</v>
      </c>
      <c r="H288" s="298" t="s">
        <v>1775</v>
      </c>
    </row>
    <row r="289" spans="1:8" ht="28.5">
      <c r="A289" s="128" t="s">
        <v>1247</v>
      </c>
      <c r="D289" s="128" t="s">
        <v>1776</v>
      </c>
      <c r="E289" s="246" t="s">
        <v>1777</v>
      </c>
      <c r="F289" s="247" t="s">
        <v>1778</v>
      </c>
      <c r="G289" s="129" t="s">
        <v>1779</v>
      </c>
      <c r="H289" s="298" t="s">
        <v>1780</v>
      </c>
    </row>
    <row r="290" spans="1:8" ht="28.5">
      <c r="A290" s="128" t="s">
        <v>1247</v>
      </c>
      <c r="D290" s="128" t="s">
        <v>1781</v>
      </c>
      <c r="E290" s="246" t="s">
        <v>1782</v>
      </c>
      <c r="F290" s="247" t="s">
        <v>1783</v>
      </c>
      <c r="G290" s="129" t="s">
        <v>1784</v>
      </c>
      <c r="H290" s="298" t="s">
        <v>1785</v>
      </c>
    </row>
    <row r="291" spans="1:8" ht="71.25">
      <c r="A291" s="128" t="s">
        <v>1247</v>
      </c>
      <c r="D291" s="128" t="s">
        <v>1786</v>
      </c>
      <c r="E291" s="246" t="s">
        <v>1787</v>
      </c>
      <c r="F291" s="247" t="s">
        <v>1788</v>
      </c>
      <c r="G291" s="129" t="s">
        <v>1789</v>
      </c>
      <c r="H291" s="298"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1b346dad-8a15-4ce7-a19a-07d981b0c5e2"/>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purl.org/dc/dcmitype/"/>
    <ds:schemaRef ds:uri="http://purl.org/dc/terms/"/>
    <ds:schemaRef ds:uri="http://schemas.openxmlformats.org/package/2006/metadata/core-properties"/>
    <ds:schemaRef ds:uri="a54701f6-876b-4337-a24e-543e1bd311e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Fraser Nimmo</cp:lastModifiedBy>
  <cp:revision/>
  <dcterms:created xsi:type="dcterms:W3CDTF">2010-06-21T21:00:23Z</dcterms:created>
  <dcterms:modified xsi:type="dcterms:W3CDTF">2024-05-28T09:26:50Z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